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120" windowHeight="7995" activeTab="1"/>
  </bookViews>
  <sheets>
    <sheet name="форма" sheetId="6" r:id="rId1"/>
    <sheet name="мониторинг (3)" sheetId="8" r:id="rId2"/>
  </sheets>
  <calcPr calcId="124519"/>
</workbook>
</file>

<file path=xl/calcChain.xml><?xml version="1.0" encoding="utf-8"?>
<calcChain xmlns="http://schemas.openxmlformats.org/spreadsheetml/2006/main">
  <c r="N459" i="8"/>
  <c r="N598"/>
  <c r="M598"/>
  <c r="N596"/>
  <c r="M596"/>
  <c r="M586"/>
  <c r="M584"/>
  <c r="N534"/>
  <c r="M534"/>
  <c r="L534"/>
  <c r="K534"/>
  <c r="J534"/>
  <c r="I534"/>
  <c r="H534"/>
  <c r="G534"/>
  <c r="F534"/>
  <c r="E534"/>
  <c r="D534"/>
  <c r="C534"/>
  <c r="N532"/>
  <c r="M532"/>
  <c r="L532"/>
  <c r="K532"/>
  <c r="J532"/>
  <c r="I532"/>
  <c r="H532"/>
  <c r="G532"/>
  <c r="F532"/>
  <c r="E532"/>
  <c r="D532"/>
  <c r="C532"/>
  <c r="L505"/>
  <c r="N365"/>
  <c r="M365"/>
  <c r="L365"/>
  <c r="K365"/>
  <c r="J365"/>
  <c r="I365"/>
  <c r="H365"/>
  <c r="G365"/>
  <c r="F365"/>
  <c r="E365"/>
  <c r="D365"/>
  <c r="C365"/>
  <c r="L274"/>
  <c r="K274"/>
  <c r="D274"/>
  <c r="C274"/>
  <c r="L362" l="1"/>
  <c r="K362"/>
  <c r="J362"/>
  <c r="I362"/>
  <c r="H362"/>
  <c r="G362"/>
  <c r="F362"/>
  <c r="E362"/>
  <c r="D362"/>
  <c r="C362"/>
  <c r="C191"/>
  <c r="L226" l="1"/>
  <c r="K226"/>
  <c r="J226"/>
  <c r="I226"/>
  <c r="H226"/>
  <c r="G226"/>
  <c r="D226"/>
  <c r="C226"/>
  <c r="L224"/>
  <c r="K224"/>
  <c r="J224"/>
  <c r="I224"/>
  <c r="H224"/>
  <c r="G224"/>
  <c r="D224"/>
  <c r="C224"/>
  <c r="N221"/>
  <c r="N220"/>
  <c r="M221"/>
  <c r="M220"/>
  <c r="N196" l="1"/>
  <c r="M196"/>
  <c r="M538"/>
  <c r="N632"/>
  <c r="M632"/>
  <c r="N640"/>
  <c r="M640"/>
  <c r="L627"/>
  <c r="L625"/>
  <c r="N638"/>
  <c r="M638"/>
  <c r="N636"/>
  <c r="M636"/>
  <c r="N634"/>
  <c r="M634"/>
  <c r="N630"/>
  <c r="M630"/>
  <c r="N623" l="1"/>
  <c r="M623"/>
  <c r="N621"/>
  <c r="M621"/>
  <c r="N619"/>
  <c r="M619"/>
  <c r="N617"/>
  <c r="M617"/>
  <c r="N615"/>
  <c r="M615"/>
  <c r="N613"/>
  <c r="M613"/>
  <c r="L606"/>
  <c r="K606"/>
  <c r="J606"/>
  <c r="I606"/>
  <c r="G606"/>
  <c r="E606"/>
  <c r="D606"/>
  <c r="C606"/>
  <c r="L604"/>
  <c r="K604"/>
  <c r="J604"/>
  <c r="I604"/>
  <c r="H604"/>
  <c r="G604"/>
  <c r="F604"/>
  <c r="E604"/>
  <c r="D604"/>
  <c r="C604"/>
  <c r="F574"/>
  <c r="F566"/>
  <c r="F606" s="1"/>
  <c r="H562"/>
  <c r="H606" s="1"/>
  <c r="F562"/>
  <c r="M606" l="1"/>
  <c r="N606"/>
  <c r="N604"/>
  <c r="M604"/>
  <c r="N497"/>
  <c r="C477" l="1"/>
  <c r="N475"/>
  <c r="M475"/>
  <c r="N467"/>
  <c r="M467"/>
  <c r="N463"/>
  <c r="M463"/>
  <c r="L434" l="1"/>
  <c r="K434"/>
  <c r="N312"/>
  <c r="M312"/>
  <c r="N310"/>
  <c r="N306"/>
  <c r="M310"/>
  <c r="N308"/>
  <c r="M308"/>
  <c r="M306"/>
  <c r="N276"/>
  <c r="M276"/>
  <c r="N274"/>
  <c r="M274"/>
  <c r="N272"/>
  <c r="M272"/>
  <c r="N270"/>
  <c r="M270"/>
  <c r="C280"/>
  <c r="D280"/>
  <c r="E280"/>
  <c r="M223" l="1"/>
  <c r="N223"/>
  <c r="N218"/>
  <c r="N219"/>
  <c r="N222"/>
  <c r="M222"/>
  <c r="E224" l="1"/>
  <c r="F224"/>
  <c r="L193" l="1"/>
  <c r="K193"/>
  <c r="J193"/>
  <c r="I193"/>
  <c r="H193"/>
  <c r="G193"/>
  <c r="F193"/>
  <c r="E193"/>
  <c r="D193"/>
  <c r="C193"/>
  <c r="N185"/>
  <c r="M185"/>
  <c r="M193" l="1"/>
  <c r="L152"/>
  <c r="K152"/>
  <c r="J152"/>
  <c r="I152"/>
  <c r="H152"/>
  <c r="G152"/>
  <c r="F152"/>
  <c r="E152"/>
  <c r="D152"/>
  <c r="C152"/>
  <c r="L154"/>
  <c r="K154"/>
  <c r="J154"/>
  <c r="I154"/>
  <c r="H154"/>
  <c r="G154"/>
  <c r="F154"/>
  <c r="E154"/>
  <c r="D154"/>
  <c r="C154"/>
  <c r="M154" l="1"/>
  <c r="N150" l="1"/>
  <c r="M150"/>
  <c r="C130" l="1"/>
  <c r="L99" l="1"/>
  <c r="K99"/>
  <c r="J99"/>
  <c r="I99"/>
  <c r="H99"/>
  <c r="G99"/>
  <c r="F99"/>
  <c r="E99"/>
  <c r="D99"/>
  <c r="C99"/>
  <c r="L97"/>
  <c r="K97"/>
  <c r="H97"/>
  <c r="G97"/>
  <c r="F97"/>
  <c r="E97"/>
  <c r="L51" l="1"/>
  <c r="K50"/>
  <c r="D50"/>
  <c r="C50"/>
  <c r="L49"/>
  <c r="K49"/>
  <c r="D49"/>
  <c r="C49"/>
  <c r="L48"/>
  <c r="K48"/>
  <c r="D48" s="1"/>
  <c r="J48"/>
  <c r="I48"/>
  <c r="H48"/>
  <c r="G48"/>
  <c r="F48"/>
  <c r="E48"/>
  <c r="C48"/>
  <c r="L47"/>
  <c r="K47"/>
  <c r="I47"/>
  <c r="D47" s="1"/>
  <c r="C47"/>
  <c r="L46"/>
  <c r="K46"/>
  <c r="J46"/>
  <c r="D46"/>
  <c r="C46"/>
  <c r="D45"/>
  <c r="D44"/>
  <c r="K43"/>
  <c r="D43" s="1"/>
  <c r="C43"/>
  <c r="K42"/>
  <c r="D42"/>
  <c r="C42"/>
  <c r="L41"/>
  <c r="K41"/>
  <c r="J41"/>
  <c r="I41"/>
  <c r="G41"/>
  <c r="C41"/>
  <c r="D41" l="1"/>
  <c r="L105"/>
  <c r="K105"/>
  <c r="J105"/>
  <c r="I105"/>
  <c r="H105"/>
  <c r="G105"/>
  <c r="F105"/>
  <c r="E105"/>
  <c r="D105"/>
  <c r="C105"/>
  <c r="L103"/>
  <c r="K103"/>
  <c r="J103"/>
  <c r="I103"/>
  <c r="H103"/>
  <c r="G103"/>
  <c r="F103"/>
  <c r="E103"/>
  <c r="D103"/>
  <c r="C103"/>
  <c r="N101"/>
  <c r="M101"/>
  <c r="L382"/>
  <c r="J382"/>
  <c r="L380"/>
  <c r="K380"/>
  <c r="J380"/>
  <c r="I380"/>
  <c r="H380"/>
  <c r="G380"/>
  <c r="F380"/>
  <c r="E380"/>
  <c r="C380"/>
  <c r="M376"/>
  <c r="J505"/>
  <c r="D487"/>
  <c r="F505"/>
  <c r="E505"/>
  <c r="L503"/>
  <c r="K503"/>
  <c r="J503"/>
  <c r="F503"/>
  <c r="E503"/>
  <c r="C503"/>
  <c r="N502"/>
  <c r="M502"/>
  <c r="I500"/>
  <c r="C500"/>
  <c r="D499"/>
  <c r="D500" s="1"/>
  <c r="K498"/>
  <c r="K505" s="1"/>
  <c r="H498"/>
  <c r="G498"/>
  <c r="C498"/>
  <c r="D497"/>
  <c r="D498" s="1"/>
  <c r="I495"/>
  <c r="C495"/>
  <c r="D495" s="1"/>
  <c r="D494" s="1"/>
  <c r="C492"/>
  <c r="D492" s="1"/>
  <c r="D491"/>
  <c r="C489"/>
  <c r="I503"/>
  <c r="H489"/>
  <c r="D488"/>
  <c r="D489" s="1"/>
  <c r="D486"/>
  <c r="I505" l="1"/>
  <c r="C505"/>
  <c r="D505"/>
  <c r="D503"/>
  <c r="H505"/>
  <c r="G489"/>
  <c r="G505" l="1"/>
  <c r="M487"/>
  <c r="G503"/>
  <c r="N487"/>
  <c r="H503"/>
  <c r="K54" l="1"/>
  <c r="M219"/>
  <c r="M218"/>
  <c r="L191"/>
  <c r="K191"/>
  <c r="J191"/>
  <c r="I191"/>
  <c r="H191"/>
  <c r="G191"/>
  <c r="F191"/>
  <c r="E191"/>
  <c r="D191"/>
  <c r="I145" l="1"/>
  <c r="I198" s="1"/>
  <c r="L130" l="1"/>
  <c r="K130"/>
  <c r="J130"/>
  <c r="I130"/>
  <c r="H130"/>
  <c r="G130"/>
  <c r="F130"/>
  <c r="E130"/>
  <c r="N128"/>
  <c r="M128"/>
  <c r="N123"/>
  <c r="M123"/>
  <c r="N122"/>
  <c r="M122"/>
  <c r="N113"/>
  <c r="M113"/>
  <c r="D132" l="1"/>
  <c r="C132"/>
  <c r="D130"/>
  <c r="N628"/>
  <c r="K627"/>
  <c r="J627"/>
  <c r="I627"/>
  <c r="H627"/>
  <c r="G627"/>
  <c r="F627"/>
  <c r="E627"/>
  <c r="D627"/>
  <c r="C627"/>
  <c r="N625"/>
  <c r="M625"/>
  <c r="K625"/>
  <c r="J625"/>
  <c r="I625"/>
  <c r="H625"/>
  <c r="G625"/>
  <c r="F625"/>
  <c r="E625"/>
  <c r="D625"/>
  <c r="C625"/>
  <c r="L513"/>
  <c r="K513"/>
  <c r="J513"/>
  <c r="I513"/>
  <c r="H513"/>
  <c r="G513"/>
  <c r="F513"/>
  <c r="N513" s="1"/>
  <c r="E513"/>
  <c r="M513" s="1"/>
  <c r="D513"/>
  <c r="C513"/>
  <c r="N510"/>
  <c r="N509"/>
  <c r="N508"/>
  <c r="N507"/>
  <c r="M510"/>
  <c r="M509"/>
  <c r="M508"/>
  <c r="M507"/>
  <c r="L511"/>
  <c r="K511"/>
  <c r="J511"/>
  <c r="I511"/>
  <c r="H511"/>
  <c r="G511"/>
  <c r="F511"/>
  <c r="E511"/>
  <c r="D511"/>
  <c r="C511"/>
  <c r="N190"/>
  <c r="N189"/>
  <c r="N188"/>
  <c r="N187"/>
  <c r="N186"/>
  <c r="N184"/>
  <c r="N183"/>
  <c r="N182"/>
  <c r="N181"/>
  <c r="N180"/>
  <c r="N179"/>
  <c r="N178"/>
  <c r="N177"/>
  <c r="N176"/>
  <c r="N175"/>
  <c r="N174"/>
  <c r="N173"/>
  <c r="N172"/>
  <c r="N171"/>
  <c r="N170"/>
  <c r="N169"/>
  <c r="N168"/>
  <c r="N167"/>
  <c r="N166"/>
  <c r="N165"/>
  <c r="N164"/>
  <c r="N163"/>
  <c r="N162"/>
  <c r="N161"/>
  <c r="N160"/>
  <c r="N159"/>
  <c r="N158"/>
  <c r="N157"/>
  <c r="N156"/>
  <c r="M190"/>
  <c r="M189"/>
  <c r="M188"/>
  <c r="M187"/>
  <c r="M186"/>
  <c r="M184"/>
  <c r="M183"/>
  <c r="M182"/>
  <c r="M181"/>
  <c r="M180"/>
  <c r="M179"/>
  <c r="M178"/>
  <c r="M177"/>
  <c r="M176"/>
  <c r="M175"/>
  <c r="M174"/>
  <c r="M173"/>
  <c r="M172"/>
  <c r="M171"/>
  <c r="M170"/>
  <c r="M169"/>
  <c r="M168"/>
  <c r="M167"/>
  <c r="M166"/>
  <c r="M165"/>
  <c r="M164"/>
  <c r="M163"/>
  <c r="M162"/>
  <c r="M161"/>
  <c r="M160"/>
  <c r="M159"/>
  <c r="M158"/>
  <c r="M157"/>
  <c r="M156"/>
  <c r="N154"/>
  <c r="N151"/>
  <c r="M151"/>
  <c r="N149"/>
  <c r="N152" s="1"/>
  <c r="M149"/>
  <c r="M152" s="1"/>
  <c r="L147"/>
  <c r="L200" s="1"/>
  <c r="K147"/>
  <c r="K200" s="1"/>
  <c r="J147"/>
  <c r="J200" s="1"/>
  <c r="I147"/>
  <c r="I200" s="1"/>
  <c r="H147"/>
  <c r="H200" s="1"/>
  <c r="G147"/>
  <c r="G200" s="1"/>
  <c r="F147"/>
  <c r="E147"/>
  <c r="D147"/>
  <c r="D200" s="1"/>
  <c r="C147"/>
  <c r="C200" s="1"/>
  <c r="L145"/>
  <c r="L198" s="1"/>
  <c r="K145"/>
  <c r="K198" s="1"/>
  <c r="J145"/>
  <c r="J198" s="1"/>
  <c r="H145"/>
  <c r="H198" s="1"/>
  <c r="G145"/>
  <c r="F145"/>
  <c r="F198" s="1"/>
  <c r="E145"/>
  <c r="E198" s="1"/>
  <c r="D145"/>
  <c r="D198" s="1"/>
  <c r="C145"/>
  <c r="C198" s="1"/>
  <c r="M144"/>
  <c r="M143"/>
  <c r="M142"/>
  <c r="M141"/>
  <c r="N144"/>
  <c r="N143"/>
  <c r="N142"/>
  <c r="N141"/>
  <c r="N140"/>
  <c r="M140"/>
  <c r="L132"/>
  <c r="K132"/>
  <c r="J132"/>
  <c r="I132"/>
  <c r="H132"/>
  <c r="G132"/>
  <c r="F132"/>
  <c r="E132"/>
  <c r="M132" s="1"/>
  <c r="C133"/>
  <c r="N129"/>
  <c r="N127"/>
  <c r="N126"/>
  <c r="N125"/>
  <c r="N124"/>
  <c r="M129"/>
  <c r="M127"/>
  <c r="M126"/>
  <c r="M125"/>
  <c r="M124"/>
  <c r="N121"/>
  <c r="N120"/>
  <c r="N119"/>
  <c r="M121"/>
  <c r="M120"/>
  <c r="M119"/>
  <c r="N118"/>
  <c r="N117"/>
  <c r="M118"/>
  <c r="M117"/>
  <c r="N115"/>
  <c r="N116"/>
  <c r="M116"/>
  <c r="M115"/>
  <c r="N114"/>
  <c r="N112"/>
  <c r="M114"/>
  <c r="M112"/>
  <c r="N111"/>
  <c r="M111"/>
  <c r="N110"/>
  <c r="M110"/>
  <c r="N109"/>
  <c r="M109"/>
  <c r="N108"/>
  <c r="N107"/>
  <c r="M108"/>
  <c r="M107"/>
  <c r="N531"/>
  <c r="N530"/>
  <c r="N529"/>
  <c r="N528"/>
  <c r="N527"/>
  <c r="N526"/>
  <c r="N525"/>
  <c r="N524"/>
  <c r="N523"/>
  <c r="N535" s="1"/>
  <c r="N611" s="1"/>
  <c r="M531"/>
  <c r="M530"/>
  <c r="M529"/>
  <c r="M528"/>
  <c r="M527"/>
  <c r="M526"/>
  <c r="M147" l="1"/>
  <c r="E200"/>
  <c r="N147"/>
  <c r="F200"/>
  <c r="N132"/>
  <c r="M191"/>
  <c r="N130"/>
  <c r="N191"/>
  <c r="M130"/>
  <c r="N627"/>
  <c r="M627"/>
  <c r="N193"/>
  <c r="M511"/>
  <c r="N511"/>
  <c r="N145"/>
  <c r="M145"/>
  <c r="N56"/>
  <c r="N57" s="1"/>
  <c r="M56"/>
  <c r="M57" s="1"/>
  <c r="D56"/>
  <c r="N51"/>
  <c r="N50"/>
  <c r="N49"/>
  <c r="N47"/>
  <c r="N46"/>
  <c r="N45"/>
  <c r="N44"/>
  <c r="N43"/>
  <c r="N42"/>
  <c r="N41"/>
  <c r="M51"/>
  <c r="M50"/>
  <c r="M49"/>
  <c r="M47"/>
  <c r="M46"/>
  <c r="M45"/>
  <c r="M44"/>
  <c r="M43"/>
  <c r="M42"/>
  <c r="N48"/>
  <c r="N36"/>
  <c r="N35"/>
  <c r="N34"/>
  <c r="N33"/>
  <c r="M36"/>
  <c r="M35"/>
  <c r="M34"/>
  <c r="N32"/>
  <c r="M32"/>
  <c r="N30"/>
  <c r="M30"/>
  <c r="D35"/>
  <c r="K33"/>
  <c r="I33"/>
  <c r="D33"/>
  <c r="D32"/>
  <c r="D30"/>
  <c r="C30"/>
  <c r="N37" l="1"/>
  <c r="N52"/>
  <c r="N54"/>
  <c r="N53"/>
  <c r="N55"/>
  <c r="M33"/>
  <c r="M37" s="1"/>
  <c r="M41"/>
  <c r="M48"/>
  <c r="M54" s="1"/>
  <c r="N61" l="1"/>
  <c r="M53"/>
  <c r="M52"/>
  <c r="M61" s="1"/>
  <c r="M55"/>
  <c r="N456"/>
  <c r="N455"/>
  <c r="M456"/>
  <c r="M455"/>
  <c r="N454"/>
  <c r="M454"/>
  <c r="N473"/>
  <c r="M473"/>
  <c r="N471"/>
  <c r="M471"/>
  <c r="N469"/>
  <c r="M469"/>
  <c r="N465"/>
  <c r="M465"/>
  <c r="N461"/>
  <c r="M461"/>
  <c r="N449"/>
  <c r="M449"/>
  <c r="N448"/>
  <c r="M448"/>
  <c r="N447"/>
  <c r="M447"/>
  <c r="N450" l="1"/>
  <c r="M450"/>
  <c r="M457"/>
  <c r="N457"/>
  <c r="N477"/>
  <c r="M477"/>
  <c r="M481" s="1"/>
  <c r="N441"/>
  <c r="M441"/>
  <c r="N436"/>
  <c r="N437" s="1"/>
  <c r="M436"/>
  <c r="M437" s="1"/>
  <c r="F434"/>
  <c r="N434" s="1"/>
  <c r="E434"/>
  <c r="D434"/>
  <c r="C434"/>
  <c r="G434"/>
  <c r="I434"/>
  <c r="N430"/>
  <c r="N428"/>
  <c r="M430"/>
  <c r="M428"/>
  <c r="M426"/>
  <c r="N426"/>
  <c r="N424"/>
  <c r="M424"/>
  <c r="L422"/>
  <c r="K422"/>
  <c r="J422"/>
  <c r="I422"/>
  <c r="H422"/>
  <c r="G422"/>
  <c r="F422"/>
  <c r="E422"/>
  <c r="D422"/>
  <c r="C422"/>
  <c r="L420"/>
  <c r="K420"/>
  <c r="J420"/>
  <c r="I420"/>
  <c r="H420"/>
  <c r="G420"/>
  <c r="F420"/>
  <c r="E420"/>
  <c r="D420"/>
  <c r="C420"/>
  <c r="N406"/>
  <c r="M406"/>
  <c r="N418"/>
  <c r="M418"/>
  <c r="N416"/>
  <c r="M416"/>
  <c r="N414"/>
  <c r="N412"/>
  <c r="M414"/>
  <c r="M412"/>
  <c r="N410"/>
  <c r="N408"/>
  <c r="M410"/>
  <c r="M408"/>
  <c r="N404"/>
  <c r="M404"/>
  <c r="N402"/>
  <c r="M402"/>
  <c r="N400"/>
  <c r="M400"/>
  <c r="N398"/>
  <c r="M398"/>
  <c r="N396"/>
  <c r="M396"/>
  <c r="N394"/>
  <c r="M394"/>
  <c r="N392"/>
  <c r="M392"/>
  <c r="N390"/>
  <c r="M390"/>
  <c r="N388"/>
  <c r="M388"/>
  <c r="N386"/>
  <c r="M386"/>
  <c r="N384"/>
  <c r="M384"/>
  <c r="M422" l="1"/>
  <c r="N422"/>
  <c r="N481"/>
  <c r="M432"/>
  <c r="N432"/>
  <c r="M434"/>
  <c r="N420"/>
  <c r="M420"/>
  <c r="M245"/>
  <c r="N245"/>
  <c r="N244"/>
  <c r="M244"/>
  <c r="N243"/>
  <c r="M243"/>
  <c r="N242"/>
  <c r="M242"/>
  <c r="N248" l="1"/>
  <c r="M248"/>
  <c r="M246"/>
  <c r="N246"/>
  <c r="L259"/>
  <c r="K259"/>
  <c r="J259"/>
  <c r="I259"/>
  <c r="H259"/>
  <c r="G259"/>
  <c r="F259"/>
  <c r="E259"/>
  <c r="D259"/>
  <c r="C259"/>
  <c r="L257"/>
  <c r="K257"/>
  <c r="J257"/>
  <c r="I257"/>
  <c r="H257"/>
  <c r="G257"/>
  <c r="F257"/>
  <c r="E257"/>
  <c r="D257"/>
  <c r="C257"/>
  <c r="N256"/>
  <c r="M256"/>
  <c r="N255"/>
  <c r="M255"/>
  <c r="N254"/>
  <c r="M254"/>
  <c r="N253"/>
  <c r="M253"/>
  <c r="N252"/>
  <c r="M252"/>
  <c r="N251"/>
  <c r="M251"/>
  <c r="N250"/>
  <c r="M250"/>
  <c r="M259" l="1"/>
  <c r="M263" s="1"/>
  <c r="N259"/>
  <c r="N263" s="1"/>
  <c r="M257"/>
  <c r="M261" s="1"/>
  <c r="N257"/>
  <c r="N261" s="1"/>
  <c r="N195"/>
  <c r="M195"/>
  <c r="N134"/>
  <c r="M134"/>
  <c r="N102"/>
  <c r="N103" s="1"/>
  <c r="M102"/>
  <c r="L100"/>
  <c r="K100"/>
  <c r="J100"/>
  <c r="J97" s="1"/>
  <c r="I100"/>
  <c r="I97" s="1"/>
  <c r="H100"/>
  <c r="G100"/>
  <c r="F100"/>
  <c r="E100"/>
  <c r="D100"/>
  <c r="D97" s="1"/>
  <c r="C100"/>
  <c r="C97" s="1"/>
  <c r="M96"/>
  <c r="M100" s="1"/>
  <c r="N96"/>
  <c r="N100" s="1"/>
  <c r="N95"/>
  <c r="M95"/>
  <c r="N94"/>
  <c r="N99" s="1"/>
  <c r="N97" s="1"/>
  <c r="M94"/>
  <c r="M99" s="1"/>
  <c r="M97" s="1"/>
  <c r="N200" l="1"/>
  <c r="N198"/>
  <c r="M200"/>
  <c r="M198"/>
  <c r="M105"/>
  <c r="M103"/>
  <c r="M135"/>
  <c r="N135"/>
  <c r="N79"/>
  <c r="N85" s="1"/>
  <c r="M79"/>
  <c r="M85" s="1"/>
  <c r="F77"/>
  <c r="E77"/>
  <c r="D77"/>
  <c r="F75"/>
  <c r="E75"/>
  <c r="D75"/>
  <c r="C77"/>
  <c r="C75"/>
  <c r="N74"/>
  <c r="M74"/>
  <c r="N73"/>
  <c r="M73"/>
  <c r="N72"/>
  <c r="M72"/>
  <c r="N71"/>
  <c r="M71"/>
  <c r="N70"/>
  <c r="M70"/>
  <c r="N69"/>
  <c r="M69"/>
  <c r="N68"/>
  <c r="M68"/>
  <c r="M67"/>
  <c r="N67"/>
  <c r="N66"/>
  <c r="M66"/>
  <c r="N75" l="1"/>
  <c r="N89" s="1"/>
  <c r="M75"/>
  <c r="M89" s="1"/>
  <c r="N77"/>
  <c r="N24"/>
  <c r="N23"/>
  <c r="M24"/>
  <c r="M23"/>
  <c r="M25" s="1"/>
  <c r="N16"/>
  <c r="M16"/>
  <c r="N15"/>
  <c r="M15"/>
  <c r="N14"/>
  <c r="M14"/>
  <c r="N13"/>
  <c r="M13"/>
  <c r="N11"/>
  <c r="M11"/>
  <c r="N25" l="1"/>
  <c r="M27"/>
  <c r="N27"/>
  <c r="M554"/>
  <c r="N554"/>
  <c r="N552"/>
  <c r="M552"/>
  <c r="N550"/>
  <c r="M550"/>
  <c r="N548"/>
  <c r="M548"/>
  <c r="N546"/>
  <c r="M546"/>
  <c r="N544"/>
  <c r="M544"/>
  <c r="N542"/>
  <c r="M542"/>
  <c r="M540"/>
  <c r="N540"/>
  <c r="N538"/>
  <c r="N536"/>
  <c r="M536"/>
  <c r="N521"/>
  <c r="N522"/>
  <c r="M520"/>
  <c r="M521"/>
  <c r="M522"/>
  <c r="M523"/>
  <c r="M535" s="1"/>
  <c r="M611" s="1"/>
  <c r="M524"/>
  <c r="M525"/>
  <c r="M556" l="1"/>
  <c r="N558"/>
  <c r="N556"/>
  <c r="M558"/>
  <c r="L644"/>
  <c r="K644"/>
  <c r="J644"/>
  <c r="I644"/>
  <c r="H644"/>
  <c r="G644"/>
  <c r="F644"/>
  <c r="E644"/>
  <c r="D644"/>
  <c r="L642"/>
  <c r="K642"/>
  <c r="J642"/>
  <c r="I642"/>
  <c r="H642"/>
  <c r="G642"/>
  <c r="F642"/>
  <c r="E642"/>
  <c r="D642"/>
  <c r="C644"/>
  <c r="C642"/>
  <c r="N645"/>
  <c r="M645"/>
  <c r="L645"/>
  <c r="K645"/>
  <c r="J645"/>
  <c r="I645"/>
  <c r="H645"/>
  <c r="G645"/>
  <c r="F645"/>
  <c r="E645"/>
  <c r="D645"/>
  <c r="C645"/>
  <c r="N644"/>
  <c r="M644" l="1"/>
  <c r="N642"/>
  <c r="M642"/>
  <c r="M501"/>
  <c r="M500"/>
  <c r="N501"/>
  <c r="N500"/>
  <c r="N499"/>
  <c r="M499"/>
  <c r="N498"/>
  <c r="M498"/>
  <c r="N496"/>
  <c r="M497"/>
  <c r="M496"/>
  <c r="N494"/>
  <c r="M494"/>
  <c r="N495"/>
  <c r="M495"/>
  <c r="N492"/>
  <c r="M492"/>
  <c r="N491"/>
  <c r="M491"/>
  <c r="N489"/>
  <c r="M489"/>
  <c r="N488"/>
  <c r="M488"/>
  <c r="N486"/>
  <c r="N503" s="1"/>
  <c r="M486"/>
  <c r="F233"/>
  <c r="E233"/>
  <c r="F231"/>
  <c r="E231"/>
  <c r="N230"/>
  <c r="K233"/>
  <c r="K231"/>
  <c r="D233"/>
  <c r="C233"/>
  <c r="D231"/>
  <c r="C231"/>
  <c r="M230"/>
  <c r="M236"/>
  <c r="N236"/>
  <c r="N235"/>
  <c r="M235"/>
  <c r="N229"/>
  <c r="N228"/>
  <c r="M229"/>
  <c r="M228"/>
  <c r="N217"/>
  <c r="N216"/>
  <c r="N215"/>
  <c r="N214"/>
  <c r="N213"/>
  <c r="N212"/>
  <c r="N211"/>
  <c r="N210"/>
  <c r="N209"/>
  <c r="M217"/>
  <c r="M216"/>
  <c r="M215"/>
  <c r="M214"/>
  <c r="M213"/>
  <c r="M212"/>
  <c r="M211"/>
  <c r="M210"/>
  <c r="M209"/>
  <c r="N208"/>
  <c r="M208"/>
  <c r="F226"/>
  <c r="E226"/>
  <c r="M224" l="1"/>
  <c r="N226"/>
  <c r="M226"/>
  <c r="N224"/>
  <c r="M231"/>
  <c r="M233" s="1"/>
  <c r="N231"/>
  <c r="N233" s="1"/>
  <c r="M503"/>
  <c r="M515" s="1"/>
  <c r="N505"/>
  <c r="M505"/>
  <c r="N515"/>
  <c r="N206" l="1"/>
  <c r="M206"/>
  <c r="N204"/>
  <c r="N237" s="1"/>
  <c r="M204"/>
  <c r="M237" s="1"/>
  <c r="M608"/>
  <c r="N348"/>
  <c r="N346"/>
  <c r="M328"/>
  <c r="M320"/>
  <c r="N266"/>
  <c r="N268"/>
  <c r="N278"/>
  <c r="N282"/>
  <c r="N286"/>
  <c r="N288"/>
  <c r="N290"/>
  <c r="N294"/>
  <c r="N298"/>
  <c r="N302"/>
  <c r="N314"/>
  <c r="N318"/>
  <c r="N320"/>
  <c r="N322"/>
  <c r="N324"/>
  <c r="N326"/>
  <c r="N328"/>
  <c r="N330"/>
  <c r="N334"/>
  <c r="N342"/>
  <c r="N350"/>
  <c r="N354"/>
  <c r="N358"/>
  <c r="K360"/>
  <c r="I360"/>
  <c r="H360"/>
  <c r="G360"/>
  <c r="F360"/>
  <c r="N360" s="1"/>
  <c r="E360"/>
  <c r="D360"/>
  <c r="C360"/>
  <c r="M358"/>
  <c r="K356"/>
  <c r="I356"/>
  <c r="H356"/>
  <c r="G356"/>
  <c r="F356"/>
  <c r="N356" s="1"/>
  <c r="E356"/>
  <c r="D356"/>
  <c r="C356"/>
  <c r="M354"/>
  <c r="H352"/>
  <c r="G352"/>
  <c r="F352"/>
  <c r="N352" s="1"/>
  <c r="E352"/>
  <c r="M352" s="1"/>
  <c r="D352"/>
  <c r="C352"/>
  <c r="M350"/>
  <c r="I348"/>
  <c r="M348" s="1"/>
  <c r="D348"/>
  <c r="C348"/>
  <c r="M346"/>
  <c r="H344"/>
  <c r="G344"/>
  <c r="F344"/>
  <c r="N344" s="1"/>
  <c r="E344"/>
  <c r="M344" s="1"/>
  <c r="D344"/>
  <c r="C344"/>
  <c r="M342"/>
  <c r="D340"/>
  <c r="C340"/>
  <c r="G340"/>
  <c r="M340" s="1"/>
  <c r="H336"/>
  <c r="N336" s="1"/>
  <c r="G336"/>
  <c r="M336" s="1"/>
  <c r="D336"/>
  <c r="C336"/>
  <c r="M334"/>
  <c r="I332"/>
  <c r="H332"/>
  <c r="N332" s="1"/>
  <c r="G332"/>
  <c r="M332" s="1"/>
  <c r="D332"/>
  <c r="C332"/>
  <c r="M330"/>
  <c r="M326"/>
  <c r="K324"/>
  <c r="I324"/>
  <c r="D324"/>
  <c r="C324"/>
  <c r="M322"/>
  <c r="M318"/>
  <c r="K316"/>
  <c r="I316"/>
  <c r="H316"/>
  <c r="G316"/>
  <c r="F316"/>
  <c r="N316" s="1"/>
  <c r="E316"/>
  <c r="M314"/>
  <c r="F304"/>
  <c r="N304" s="1"/>
  <c r="E304"/>
  <c r="M304" s="1"/>
  <c r="D304"/>
  <c r="C304"/>
  <c r="M302"/>
  <c r="K300"/>
  <c r="I300"/>
  <c r="H300"/>
  <c r="G300"/>
  <c r="F300"/>
  <c r="N300" s="1"/>
  <c r="E300"/>
  <c r="D300"/>
  <c r="C300"/>
  <c r="M298"/>
  <c r="K296"/>
  <c r="F296"/>
  <c r="N296" s="1"/>
  <c r="E296"/>
  <c r="M296" s="1"/>
  <c r="D296"/>
  <c r="C296"/>
  <c r="M294"/>
  <c r="H292"/>
  <c r="G292"/>
  <c r="F292"/>
  <c r="N292" s="1"/>
  <c r="E292"/>
  <c r="M292" s="1"/>
  <c r="D292"/>
  <c r="M290"/>
  <c r="I288"/>
  <c r="M288" s="1"/>
  <c r="D288"/>
  <c r="C288"/>
  <c r="M286"/>
  <c r="H284"/>
  <c r="N284" s="1"/>
  <c r="G284"/>
  <c r="M284" s="1"/>
  <c r="D284"/>
  <c r="C284"/>
  <c r="M282"/>
  <c r="K280"/>
  <c r="H280"/>
  <c r="G280"/>
  <c r="F280"/>
  <c r="M280"/>
  <c r="M278"/>
  <c r="K268"/>
  <c r="I268"/>
  <c r="C268"/>
  <c r="M266"/>
  <c r="D268"/>
  <c r="N366"/>
  <c r="N368"/>
  <c r="N374"/>
  <c r="N376"/>
  <c r="M368"/>
  <c r="M374"/>
  <c r="K378"/>
  <c r="K382" s="1"/>
  <c r="I378"/>
  <c r="I382" s="1"/>
  <c r="H378"/>
  <c r="H382" s="1"/>
  <c r="G378"/>
  <c r="G382" s="1"/>
  <c r="F378"/>
  <c r="E378"/>
  <c r="D378"/>
  <c r="C378"/>
  <c r="C374"/>
  <c r="M370"/>
  <c r="D368"/>
  <c r="C368"/>
  <c r="M366"/>
  <c r="D380" l="1"/>
  <c r="N378"/>
  <c r="N382" s="1"/>
  <c r="F382"/>
  <c r="M378"/>
  <c r="M382" s="1"/>
  <c r="E382"/>
  <c r="N280"/>
  <c r="M380"/>
  <c r="C382"/>
  <c r="N380"/>
  <c r="D382"/>
  <c r="M268"/>
  <c r="M300"/>
  <c r="M316"/>
  <c r="M356"/>
  <c r="M324"/>
  <c r="M360"/>
  <c r="M338"/>
  <c r="M362" s="1"/>
  <c r="M364" l="1"/>
  <c r="M442"/>
  <c r="H340"/>
  <c r="N340" s="1"/>
  <c r="N338"/>
  <c r="N10"/>
  <c r="M10"/>
  <c r="N9"/>
  <c r="M9"/>
  <c r="N8"/>
  <c r="M8"/>
  <c r="C201"/>
  <c r="D201"/>
  <c r="E201"/>
  <c r="F201"/>
  <c r="G201"/>
  <c r="H201"/>
  <c r="I201"/>
  <c r="J201"/>
  <c r="K201"/>
  <c r="L201"/>
  <c r="C204"/>
  <c r="D204"/>
  <c r="E204"/>
  <c r="F204"/>
  <c r="G204"/>
  <c r="H204"/>
  <c r="I204"/>
  <c r="J204"/>
  <c r="K204"/>
  <c r="L204"/>
  <c r="C206"/>
  <c r="D206"/>
  <c r="E206"/>
  <c r="E239" s="1"/>
  <c r="F206"/>
  <c r="F239" s="1"/>
  <c r="G206"/>
  <c r="H206"/>
  <c r="I206"/>
  <c r="J206"/>
  <c r="K206"/>
  <c r="K239" s="1"/>
  <c r="L206"/>
  <c r="L439"/>
  <c r="L518"/>
  <c r="L479"/>
  <c r="K479"/>
  <c r="J479"/>
  <c r="I479"/>
  <c r="H479"/>
  <c r="G479"/>
  <c r="F479"/>
  <c r="E479"/>
  <c r="D479"/>
  <c r="C479"/>
  <c r="L477"/>
  <c r="K477"/>
  <c r="J477"/>
  <c r="I477"/>
  <c r="H477"/>
  <c r="G477"/>
  <c r="F477"/>
  <c r="E477"/>
  <c r="D477"/>
  <c r="N362" l="1"/>
  <c r="N442" s="1"/>
  <c r="N479"/>
  <c r="M479"/>
  <c r="N17"/>
  <c r="M17"/>
  <c r="M646" s="1"/>
  <c r="L17"/>
  <c r="J53"/>
  <c r="L55"/>
  <c r="L54"/>
  <c r="L53"/>
  <c r="L52"/>
  <c r="N364" l="1"/>
  <c r="L64"/>
  <c r="J55" l="1"/>
  <c r="I55"/>
  <c r="H55"/>
  <c r="G55"/>
  <c r="F55"/>
  <c r="E55"/>
  <c r="J54"/>
  <c r="I54"/>
  <c r="H54"/>
  <c r="G54"/>
  <c r="F54"/>
  <c r="E54"/>
  <c r="C54"/>
  <c r="J52"/>
  <c r="E52"/>
  <c r="D54"/>
  <c r="E64" l="1"/>
  <c r="G64"/>
  <c r="I64"/>
  <c r="F64"/>
  <c r="H64"/>
  <c r="J64"/>
  <c r="I52"/>
  <c r="K52"/>
  <c r="K55"/>
  <c r="K64" l="1"/>
  <c r="M64" s="1"/>
  <c r="N64"/>
  <c r="J39"/>
  <c r="K133" l="1"/>
  <c r="E53" l="1"/>
  <c r="C55"/>
  <c r="C64" s="1"/>
  <c r="D55"/>
  <c r="D64" s="1"/>
  <c r="D52"/>
  <c r="C52"/>
  <c r="K53"/>
  <c r="I53"/>
  <c r="H52"/>
  <c r="F52"/>
  <c r="H39" l="1"/>
  <c r="G53"/>
  <c r="G52"/>
  <c r="C53"/>
  <c r="F53"/>
  <c r="H53"/>
  <c r="D53"/>
  <c r="K19" l="1"/>
  <c r="J19"/>
  <c r="I19"/>
  <c r="H19"/>
  <c r="G19"/>
  <c r="F19"/>
  <c r="E19"/>
  <c r="M19" s="1"/>
  <c r="D19"/>
  <c r="C19"/>
  <c r="F17"/>
  <c r="E17"/>
  <c r="L558"/>
  <c r="K558"/>
  <c r="J558"/>
  <c r="I558"/>
  <c r="H558"/>
  <c r="G558"/>
  <c r="F558"/>
  <c r="E558"/>
  <c r="D558"/>
  <c r="C558"/>
  <c r="L556"/>
  <c r="L608" s="1"/>
  <c r="J556"/>
  <c r="G556"/>
  <c r="F556"/>
  <c r="E556"/>
  <c r="K556"/>
  <c r="L535"/>
  <c r="L611" s="1"/>
  <c r="K535"/>
  <c r="K611" s="1"/>
  <c r="J535"/>
  <c r="J611" s="1"/>
  <c r="I535"/>
  <c r="I611" s="1"/>
  <c r="H535"/>
  <c r="H611" s="1"/>
  <c r="G535"/>
  <c r="G611" s="1"/>
  <c r="F535"/>
  <c r="F611" s="1"/>
  <c r="E535"/>
  <c r="E611" s="1"/>
  <c r="D535"/>
  <c r="D611" s="1"/>
  <c r="C535"/>
  <c r="C611" s="1"/>
  <c r="K518"/>
  <c r="J518"/>
  <c r="I518"/>
  <c r="H518"/>
  <c r="G518"/>
  <c r="F518"/>
  <c r="E518"/>
  <c r="D518"/>
  <c r="C518"/>
  <c r="L459"/>
  <c r="K459"/>
  <c r="J459"/>
  <c r="I459"/>
  <c r="H459"/>
  <c r="G459"/>
  <c r="F459"/>
  <c r="E459"/>
  <c r="M459" s="1"/>
  <c r="D459"/>
  <c r="C459"/>
  <c r="L457"/>
  <c r="K457"/>
  <c r="J457"/>
  <c r="I457"/>
  <c r="H457"/>
  <c r="G457"/>
  <c r="F457"/>
  <c r="E457"/>
  <c r="D457"/>
  <c r="C457"/>
  <c r="L452"/>
  <c r="K452"/>
  <c r="J452"/>
  <c r="I452"/>
  <c r="H452"/>
  <c r="G452"/>
  <c r="F452"/>
  <c r="N452" s="1"/>
  <c r="E452"/>
  <c r="M452" s="1"/>
  <c r="D452"/>
  <c r="C452"/>
  <c r="L450"/>
  <c r="K450"/>
  <c r="J450"/>
  <c r="I450"/>
  <c r="H450"/>
  <c r="G450"/>
  <c r="F450"/>
  <c r="E450"/>
  <c r="D450"/>
  <c r="C450"/>
  <c r="K439"/>
  <c r="J439"/>
  <c r="I439"/>
  <c r="H439"/>
  <c r="G439"/>
  <c r="F439"/>
  <c r="N439" s="1"/>
  <c r="E439"/>
  <c r="M439" s="1"/>
  <c r="D439"/>
  <c r="C439"/>
  <c r="L437"/>
  <c r="K437"/>
  <c r="J437"/>
  <c r="I437"/>
  <c r="H437"/>
  <c r="G437"/>
  <c r="F437"/>
  <c r="E437"/>
  <c r="D437"/>
  <c r="C437"/>
  <c r="L432"/>
  <c r="K432"/>
  <c r="J432"/>
  <c r="I432"/>
  <c r="H432"/>
  <c r="G432"/>
  <c r="F432"/>
  <c r="E432"/>
  <c r="D432"/>
  <c r="C432"/>
  <c r="L364"/>
  <c r="K364"/>
  <c r="J364"/>
  <c r="I364"/>
  <c r="H364"/>
  <c r="G364"/>
  <c r="F364"/>
  <c r="E364"/>
  <c r="C364"/>
  <c r="D364"/>
  <c r="L264"/>
  <c r="K264"/>
  <c r="J264"/>
  <c r="I264"/>
  <c r="H264"/>
  <c r="G264"/>
  <c r="F264"/>
  <c r="E264"/>
  <c r="D264"/>
  <c r="C264"/>
  <c r="L248"/>
  <c r="K248"/>
  <c r="J248"/>
  <c r="I248"/>
  <c r="H248"/>
  <c r="G248"/>
  <c r="F248"/>
  <c r="E248"/>
  <c r="D248"/>
  <c r="C248"/>
  <c r="L246"/>
  <c r="K246"/>
  <c r="J246"/>
  <c r="I246"/>
  <c r="H246"/>
  <c r="G246"/>
  <c r="F246"/>
  <c r="E246"/>
  <c r="D246"/>
  <c r="C246"/>
  <c r="L233"/>
  <c r="J233"/>
  <c r="I233"/>
  <c r="I239" s="1"/>
  <c r="H233"/>
  <c r="H239" s="1"/>
  <c r="G233"/>
  <c r="G239" s="1"/>
  <c r="M239" s="1"/>
  <c r="L231"/>
  <c r="J231"/>
  <c r="I231"/>
  <c r="H231"/>
  <c r="G231"/>
  <c r="L240"/>
  <c r="K240"/>
  <c r="J240"/>
  <c r="I240"/>
  <c r="H240"/>
  <c r="G240"/>
  <c r="F240"/>
  <c r="E240"/>
  <c r="D240"/>
  <c r="C240"/>
  <c r="L133"/>
  <c r="L138" s="1"/>
  <c r="L649" s="1"/>
  <c r="J133"/>
  <c r="I133"/>
  <c r="M133" s="1"/>
  <c r="H133"/>
  <c r="H138" s="1"/>
  <c r="G133"/>
  <c r="G138" s="1"/>
  <c r="G649" s="1"/>
  <c r="F133"/>
  <c r="F138" s="1"/>
  <c r="E133"/>
  <c r="E138" s="1"/>
  <c r="D133"/>
  <c r="H106"/>
  <c r="N105"/>
  <c r="L135"/>
  <c r="K135"/>
  <c r="J135"/>
  <c r="I135"/>
  <c r="H135"/>
  <c r="G135"/>
  <c r="F135"/>
  <c r="E135"/>
  <c r="D135"/>
  <c r="K138"/>
  <c r="K649" s="1"/>
  <c r="L92"/>
  <c r="K92"/>
  <c r="J92"/>
  <c r="I92"/>
  <c r="H92"/>
  <c r="G92"/>
  <c r="F92"/>
  <c r="E92"/>
  <c r="D92"/>
  <c r="C92"/>
  <c r="L87"/>
  <c r="K87"/>
  <c r="J87"/>
  <c r="I87"/>
  <c r="H87"/>
  <c r="G87"/>
  <c r="F87"/>
  <c r="N87" s="1"/>
  <c r="N91" s="1"/>
  <c r="E87"/>
  <c r="M87" s="1"/>
  <c r="D87"/>
  <c r="C87"/>
  <c r="L85"/>
  <c r="K85"/>
  <c r="J85"/>
  <c r="I85"/>
  <c r="H85"/>
  <c r="G85"/>
  <c r="F85"/>
  <c r="E85"/>
  <c r="D85"/>
  <c r="C85"/>
  <c r="K77"/>
  <c r="J77"/>
  <c r="I77"/>
  <c r="H77"/>
  <c r="G77"/>
  <c r="L75"/>
  <c r="K75"/>
  <c r="J75"/>
  <c r="I75"/>
  <c r="H75"/>
  <c r="G75"/>
  <c r="L57"/>
  <c r="L59" s="1"/>
  <c r="K57"/>
  <c r="J57"/>
  <c r="J59" s="1"/>
  <c r="J63" s="1"/>
  <c r="I57"/>
  <c r="H57"/>
  <c r="H59" s="1"/>
  <c r="H63" s="1"/>
  <c r="G57"/>
  <c r="F57"/>
  <c r="E57"/>
  <c r="C57"/>
  <c r="D57"/>
  <c r="L39"/>
  <c r="K39"/>
  <c r="G39"/>
  <c r="F39"/>
  <c r="E39"/>
  <c r="L37"/>
  <c r="K37"/>
  <c r="J37"/>
  <c r="H37"/>
  <c r="H61" s="1"/>
  <c r="G37"/>
  <c r="G61" s="1"/>
  <c r="F37"/>
  <c r="F61" s="1"/>
  <c r="E37"/>
  <c r="E61" s="1"/>
  <c r="D39"/>
  <c r="I39"/>
  <c r="C39"/>
  <c r="H27"/>
  <c r="G27"/>
  <c r="L25"/>
  <c r="L27" s="1"/>
  <c r="K25"/>
  <c r="K27" s="1"/>
  <c r="J25"/>
  <c r="J27" s="1"/>
  <c r="I25"/>
  <c r="I27" s="1"/>
  <c r="F25"/>
  <c r="F27" s="1"/>
  <c r="E25"/>
  <c r="E27" s="1"/>
  <c r="D25"/>
  <c r="D27" s="1"/>
  <c r="C25"/>
  <c r="C27" s="1"/>
  <c r="L19"/>
  <c r="K17"/>
  <c r="J17"/>
  <c r="I17"/>
  <c r="H17"/>
  <c r="G17"/>
  <c r="D17"/>
  <c r="C17"/>
  <c r="J138" l="1"/>
  <c r="N133"/>
  <c r="N138"/>
  <c r="M77"/>
  <c r="E649"/>
  <c r="K61"/>
  <c r="M39"/>
  <c r="L63"/>
  <c r="J61"/>
  <c r="L61"/>
  <c r="D442"/>
  <c r="D444"/>
  <c r="N39"/>
  <c r="C442"/>
  <c r="F649"/>
  <c r="H649"/>
  <c r="J649"/>
  <c r="L239"/>
  <c r="N19"/>
  <c r="G198"/>
  <c r="L517"/>
  <c r="F59"/>
  <c r="C138"/>
  <c r="C649" s="1"/>
  <c r="I138"/>
  <c r="I649" s="1"/>
  <c r="D556"/>
  <c r="D608" s="1"/>
  <c r="I556"/>
  <c r="I608" s="1"/>
  <c r="D138"/>
  <c r="D649" s="1"/>
  <c r="D239"/>
  <c r="C137"/>
  <c r="C239"/>
  <c r="D137"/>
  <c r="F137"/>
  <c r="H137"/>
  <c r="J137"/>
  <c r="L137"/>
  <c r="F237"/>
  <c r="H237"/>
  <c r="J237"/>
  <c r="L237"/>
  <c r="J239"/>
  <c r="N239" s="1"/>
  <c r="D261"/>
  <c r="F261"/>
  <c r="H261"/>
  <c r="J261"/>
  <c r="L261"/>
  <c r="D263"/>
  <c r="F263"/>
  <c r="H263"/>
  <c r="J263"/>
  <c r="L263"/>
  <c r="C444"/>
  <c r="G444"/>
  <c r="E442"/>
  <c r="G442"/>
  <c r="I442"/>
  <c r="K442"/>
  <c r="D481"/>
  <c r="F481"/>
  <c r="H481"/>
  <c r="J481"/>
  <c r="L481"/>
  <c r="D483"/>
  <c r="F483"/>
  <c r="H483"/>
  <c r="J483"/>
  <c r="L483"/>
  <c r="F515"/>
  <c r="H515"/>
  <c r="J515"/>
  <c r="L515"/>
  <c r="D517"/>
  <c r="F517"/>
  <c r="H517"/>
  <c r="J517"/>
  <c r="C610"/>
  <c r="E610"/>
  <c r="K610"/>
  <c r="F610"/>
  <c r="J610"/>
  <c r="C135"/>
  <c r="E137"/>
  <c r="G137"/>
  <c r="I137"/>
  <c r="K137"/>
  <c r="E237"/>
  <c r="G237"/>
  <c r="I237"/>
  <c r="K237"/>
  <c r="C261"/>
  <c r="E261"/>
  <c r="G261"/>
  <c r="I261"/>
  <c r="K261"/>
  <c r="C263"/>
  <c r="E263"/>
  <c r="G263"/>
  <c r="I263"/>
  <c r="K263"/>
  <c r="K444"/>
  <c r="F442"/>
  <c r="J442"/>
  <c r="L442"/>
  <c r="C481"/>
  <c r="E481"/>
  <c r="G481"/>
  <c r="I481"/>
  <c r="K481"/>
  <c r="C483"/>
  <c r="E483"/>
  <c r="G483"/>
  <c r="I483"/>
  <c r="K483"/>
  <c r="E515"/>
  <c r="G515"/>
  <c r="C517"/>
  <c r="E517"/>
  <c r="G517"/>
  <c r="I517"/>
  <c r="K517"/>
  <c r="C556"/>
  <c r="C608" s="1"/>
  <c r="H556"/>
  <c r="D610"/>
  <c r="L610"/>
  <c r="J608"/>
  <c r="G610"/>
  <c r="I610"/>
  <c r="C89"/>
  <c r="E89"/>
  <c r="G89"/>
  <c r="I89"/>
  <c r="K89"/>
  <c r="C91"/>
  <c r="E91"/>
  <c r="G91"/>
  <c r="I91"/>
  <c r="K91"/>
  <c r="D89"/>
  <c r="F89"/>
  <c r="H89"/>
  <c r="J89"/>
  <c r="L89"/>
  <c r="D91"/>
  <c r="F91"/>
  <c r="H91"/>
  <c r="J91"/>
  <c r="L91"/>
  <c r="D59"/>
  <c r="D63" s="1"/>
  <c r="C237"/>
  <c r="L444"/>
  <c r="F444"/>
  <c r="J444"/>
  <c r="C515"/>
  <c r="I515"/>
  <c r="K515"/>
  <c r="F608"/>
  <c r="H442"/>
  <c r="H444"/>
  <c r="D237"/>
  <c r="E444"/>
  <c r="I444"/>
  <c r="D515"/>
  <c r="E608"/>
  <c r="G608"/>
  <c r="K608"/>
  <c r="C37"/>
  <c r="C61" s="1"/>
  <c r="I37"/>
  <c r="I61" s="1"/>
  <c r="C59"/>
  <c r="C63" s="1"/>
  <c r="E59"/>
  <c r="G59"/>
  <c r="G63" s="1"/>
  <c r="I59"/>
  <c r="I63" s="1"/>
  <c r="K59"/>
  <c r="K63" s="1"/>
  <c r="D37"/>
  <c r="D61" s="1"/>
  <c r="N517" l="1"/>
  <c r="G646"/>
  <c r="E646"/>
  <c r="M610"/>
  <c r="N649"/>
  <c r="M138"/>
  <c r="M649"/>
  <c r="M517"/>
  <c r="M137"/>
  <c r="N137"/>
  <c r="F63"/>
  <c r="N63" s="1"/>
  <c r="N59"/>
  <c r="E63"/>
  <c r="M63" s="1"/>
  <c r="M59"/>
  <c r="M444"/>
  <c r="M483"/>
  <c r="N444"/>
  <c r="N483"/>
  <c r="M91"/>
  <c r="L648"/>
  <c r="F646"/>
  <c r="K648"/>
  <c r="G648"/>
  <c r="D648"/>
  <c r="I648"/>
  <c r="C648"/>
  <c r="J648"/>
  <c r="L646"/>
  <c r="C646"/>
  <c r="K646"/>
  <c r="I646"/>
  <c r="J646"/>
  <c r="D646"/>
  <c r="E648" l="1"/>
  <c r="M648" s="1"/>
  <c r="F648"/>
  <c r="N608"/>
  <c r="N646" s="1"/>
  <c r="H610"/>
  <c r="H608"/>
  <c r="H646" s="1"/>
  <c r="N610" l="1"/>
  <c r="H648"/>
  <c r="N648" s="1"/>
</calcChain>
</file>

<file path=xl/sharedStrings.xml><?xml version="1.0" encoding="utf-8"?>
<sst xmlns="http://schemas.openxmlformats.org/spreadsheetml/2006/main" count="765" uniqueCount="320">
  <si>
    <t>План</t>
  </si>
  <si>
    <t>Факт</t>
  </si>
  <si>
    <t>Итого по программе</t>
  </si>
  <si>
    <t>Запланировано по программе на текущий год (тыс.рублей)</t>
  </si>
  <si>
    <t xml:space="preserve">Ф.И.О исполнителя номер телефона </t>
  </si>
  <si>
    <r>
      <t xml:space="preserve">Наименование мероприятия </t>
    </r>
    <r>
      <rPr>
        <b/>
        <sz val="14"/>
        <color indexed="10"/>
        <rFont val="Times New Roman"/>
        <family val="1"/>
        <charset val="204"/>
      </rPr>
      <t>(согласно паспорта программы (подпрограммы)!!!</t>
    </r>
  </si>
  <si>
    <t>Фактически утверждено в бюджете на отчетную дату (тыс.руб.)</t>
  </si>
  <si>
    <t>объем исполнения расходных обязательств</t>
  </si>
  <si>
    <t xml:space="preserve">Достигнутые результаты выполнения программных мероприятий </t>
  </si>
  <si>
    <t>1 квартал</t>
  </si>
  <si>
    <t>2 квартал</t>
  </si>
  <si>
    <t>3 квартал</t>
  </si>
  <si>
    <t>4 квартал</t>
  </si>
  <si>
    <r>
      <t xml:space="preserve">Мониторинг выполнения Сетевого план-графика расходования бюджетных средств программным методом по состоянию на 31 марта 2015 года
                                                                                                                                                                                                                                                  </t>
    </r>
    <r>
      <rPr>
        <b/>
        <sz val="11"/>
        <rFont val="Times New Roman"/>
        <family val="1"/>
        <charset val="204"/>
      </rPr>
      <t>отчетная дата</t>
    </r>
    <r>
      <rPr>
        <b/>
        <sz val="16"/>
        <rFont val="Times New Roman"/>
        <family val="1"/>
        <charset val="204"/>
      </rPr>
      <t xml:space="preserve">
</t>
    </r>
  </si>
  <si>
    <t>Наименование муниципальной программы</t>
  </si>
  <si>
    <t>Наименование подпрограммы</t>
  </si>
  <si>
    <t>Итого по подпрограмме</t>
  </si>
  <si>
    <t>Муниципальная программа "Молодежь города Туапсе"</t>
  </si>
  <si>
    <t>Муниципальная программа "Развитие физической культуры и спорта в городе Туапсе"</t>
  </si>
  <si>
    <t>Муниципальная программа "Развитие культуры, искусства и кинематографии города Туапсе"</t>
  </si>
  <si>
    <t>Культура города Туапсе</t>
  </si>
  <si>
    <t>Совершенствование деятельности муниципальных учреждений отрасли "Культура, искусство и кинематография города Туапсе"</t>
  </si>
  <si>
    <t>Муниципальная программа "Социальная поддержка граждан города Туапсе"</t>
  </si>
  <si>
    <t>Развитие мер социальной поддержки отдельных категорий граждан</t>
  </si>
  <si>
    <t>Поддержка социально ориентированных некоммерческих организаций, осуществляющих деятельность в городе Туапсе</t>
  </si>
  <si>
    <t>Муниципальная программа "Комплексное и устойчивое развитие города Туапсе в сфере строительства, архитектуры и дорожного хозяйства"</t>
  </si>
  <si>
    <t>Жилище</t>
  </si>
  <si>
    <t>Подготовка градостроительной и землестроительной документации на территории города Туапсе</t>
  </si>
  <si>
    <t>Муниципальная программа "Развитие жилищно-коммунального хозяйства"</t>
  </si>
  <si>
    <t>Содержание и развитие  коммунального хозяйства города Туапсе</t>
  </si>
  <si>
    <t>Благоустройство города Туапсе</t>
  </si>
  <si>
    <t>Муниципальная программа "Социально-экономическое развитие города Туапсе"</t>
  </si>
  <si>
    <t>Формирование и продвижение экономически и инвестиционного привлекательного образа муниципального образования</t>
  </si>
  <si>
    <t>Городу Воинской Славы Туапсе-новый облик</t>
  </si>
  <si>
    <t>Муниципальная поддержка малого и среднего предпринимательства</t>
  </si>
  <si>
    <t>Муниципальная программа "Информационное общество города Туапсе"</t>
  </si>
  <si>
    <t>Информационный регион</t>
  </si>
  <si>
    <t>Муниципальная программа "Обеспечение безопасности населения"</t>
  </si>
  <si>
    <t>Мероприятия по гражданской обороне, предупреждению и ликвидации чрезвычайных ситуаций, стихийных бедствий и их последствий в городе Туапсе</t>
  </si>
  <si>
    <t xml:space="preserve">Пожарная безопасность в городе Туапсе </t>
  </si>
  <si>
    <t>Профилактика терроризма и экстремизма в городе Туапсе</t>
  </si>
  <si>
    <t>Противодействие коррупции в городе Туапсе</t>
  </si>
  <si>
    <t>Муниципальная программа "Развитие гражданского общества и укрепление единства российской нации на территории города Туапсе"</t>
  </si>
  <si>
    <t>Поддержка деятельности территориального общественного самоуправления</t>
  </si>
  <si>
    <t>Гармонизация межнациональных отношений и развитие национальных культур в городе Туапсе</t>
  </si>
  <si>
    <t>Укрепление единства российской нации на территории города Туапсе</t>
  </si>
  <si>
    <t>Муниципальная программа "Развитие топливно-энергетического комплекса города Туапсе"</t>
  </si>
  <si>
    <t>Газификация города Туапсе</t>
  </si>
  <si>
    <t>Муниципальная программа "Муниципальное управление города Туапсе"</t>
  </si>
  <si>
    <t>Организация муниципального управления</t>
  </si>
  <si>
    <t>Муниципальные финансы</t>
  </si>
  <si>
    <t>Муниципальная программа "Доступная среда"</t>
  </si>
  <si>
    <t>прочие учреждения, в том числе:</t>
  </si>
  <si>
    <t>Отдельные мероприятия по управлению реализацией муниципальной программы</t>
  </si>
  <si>
    <t>Проведение мероприятий, направленных на гражданское и патриотическое воспитание, молодых граждан Туапсинского городского поселения</t>
  </si>
  <si>
    <t>Физическая культура и спорт (организация и проведение спортивно-массовых мероприятий)</t>
  </si>
  <si>
    <t>Организация и проведение соревнований городского уровня (Турниры, Чемпионаты, Первенства города по видам спорта)</t>
  </si>
  <si>
    <t>Предоставление субсидий СОНКО на конкурсной основе по видам деятельности:</t>
  </si>
  <si>
    <t>-участие в охране общественного порядка, деятельность, направленная на духовно-нравственное воспитание, возрождение духовно-моральных норм;</t>
  </si>
  <si>
    <t>-социальная адаптация инвалидов и их семей</t>
  </si>
  <si>
    <t>Внесение органом местного самоуправления обязательных и дополнительных взносов на капитальный ремонт общего имущества за муниципальные помещения, расположенные в многоквартирных домах.</t>
  </si>
  <si>
    <t>Капитальный ремонт муниципальных жилых помещений</t>
  </si>
  <si>
    <t xml:space="preserve">Внесение платы за содержание общего имущества многоквартирного дома и коммунальные услуги за незаселенные жилые помещения муниципального жилищного фонда  </t>
  </si>
  <si>
    <t>Оплата за электроснабжение УО города</t>
  </si>
  <si>
    <t>Текущий ремонт УО</t>
  </si>
  <si>
    <t>Содержание и охрана детского сквера по ул. Ленина</t>
  </si>
  <si>
    <t>Содержание и охрана детского сквера по ул. Солнечная</t>
  </si>
  <si>
    <t>Благоустройство городского кладбища по ул. Калараша</t>
  </si>
  <si>
    <t xml:space="preserve">Содержание городского кладбища по ул. Калараша                 </t>
  </si>
  <si>
    <t>Содержание городского кладбища по ул. Бондаренко</t>
  </si>
  <si>
    <t>Уходные работы</t>
  </si>
  <si>
    <t>Валка, обрезка деревьев</t>
  </si>
  <si>
    <t>Посадка деревьев за счет компенсационного озеленения при уничтожении зеленых насаждений</t>
  </si>
  <si>
    <t>Профилактическая дезинсекция против клещей</t>
  </si>
  <si>
    <t>Механизированная и ручная уборка территории города</t>
  </si>
  <si>
    <t>Мытье тротуарной плитки</t>
  </si>
  <si>
    <t>Работы по ликвидации стихийных свалок</t>
  </si>
  <si>
    <t>Ликвидация стихийных свалок (оказание услуг по сбору бесхозных отработанных шин на териитории города Туапсе, их обезвреживание и размещение)</t>
  </si>
  <si>
    <t>Установка, ремонт и содержание уличного коммунально- бытового оборудования, контейнерных площадок</t>
  </si>
  <si>
    <t>Ремонт и содержание мебели и малых архитектурных форм</t>
  </si>
  <si>
    <t>Содержание фонтанов</t>
  </si>
  <si>
    <t>Обслуживание систем автоматического полива</t>
  </si>
  <si>
    <t>Водоснабжение фонтанов, автоматический полив газонов</t>
  </si>
  <si>
    <t>Обеспечение сжиженным углеводородным газом объекта: "Вечный огонь" на мемориальном комплексе "Горка героев"</t>
  </si>
  <si>
    <t>Оформление города  к праздничным мероприятиям</t>
  </si>
  <si>
    <t>Изготовление проектно-сметной документации по объектам благоустройства</t>
  </si>
  <si>
    <t>краевой бюджет</t>
  </si>
  <si>
    <t>участие в ежегодном Международном Инвестиционном Форуме «Сочи» (оплата аренды выставочной площади, сувенирная продукция, разработка мультимедийной презентации инвестиционных проектов города Туапсе)</t>
  </si>
  <si>
    <t>Ремонт автомобильных дорог общего пользования местного значения (содержание и текущий ремонт)</t>
  </si>
  <si>
    <t>Текущий ремонт дорог</t>
  </si>
  <si>
    <t>Зимнее содержание дорог</t>
  </si>
  <si>
    <t>Паспортизация дорог общего пользования местного значения</t>
  </si>
  <si>
    <t>Текущий ремонт и замена существующих светофорных объектов</t>
  </si>
  <si>
    <t>Создание системы маршрутного ориентирования участников дорожного движения (установка и ремонт дорожных знаков)</t>
  </si>
  <si>
    <t>Создание системы маршрутного ориентирования участников дорожного движения (нанесение дорожной разметки и пр.работы)</t>
  </si>
  <si>
    <t>Проектирование объектов безопасности дорожного движения</t>
  </si>
  <si>
    <t>Финансовый резерв на предупрежде-ние и ликвидацию чрезвычайных ситуаций на территории города Туапсе</t>
  </si>
  <si>
    <t>Восполнение резерва материальных ресурсов для ликвидации ЧС</t>
  </si>
  <si>
    <t>Очистка русел рек Туапсе и Паук от мусора, дикой поросли, карчей, наносов в границах Туапсинского городского поселения</t>
  </si>
  <si>
    <t>Техническое обслуживание и ремонт оборудования автоматизированной системы оперативного контроля и мониторинга паводковой ситуации</t>
  </si>
  <si>
    <t>Техническое обслуживание электросирен</t>
  </si>
  <si>
    <t>10,0</t>
  </si>
  <si>
    <t>Техническое обслуживание аппаратуры АСО-8</t>
  </si>
  <si>
    <t>30,0</t>
  </si>
  <si>
    <t>местный бюджет</t>
  </si>
  <si>
    <t>Проведение совместных спортивных мероприятий среди инвалидов и граждан, не имеющих инвалидности, с участием в качестве зрителей инвалидов и граждан, не имеющих инвалидности</t>
  </si>
  <si>
    <t>Обслуживание кнопки «Тревожной сигнализации» в ГДК в целях обеспечения   антитеррористической защищённости площади Октябрьской Революции</t>
  </si>
  <si>
    <t>Проведение разъяснительной работы о правилах и порядке хранения оружия, а также ответственности за неисполнение законодательства, регламентирующего оборот оружия, боеприпасов, взрывчатых веществ и взрывных устройств, включая самодельные через СМИ, собрания, сходы граждан, встречи подворовые и поквартирные обходы проживающих граждан</t>
  </si>
  <si>
    <t>Через средства массовой информации информировать граждан о наличии в Туапсинском городском поселении телефонных линий для общения фактов террористической экстремисткой  деятельности.</t>
  </si>
  <si>
    <t>Организовать и провести тематические мероприятия: фестивали, конкурсы, викторины, с целью формирования у граждан уважительного отношения к традициям и обычаям различных народов и национальностей.</t>
  </si>
  <si>
    <t>Организация и проведение различных мероприятий, направленных на формирование нетерпимости в обществе к коррупционному поведению, в рамках ежегодно отмечаемого 9 декабря международного дня борьбы с коррупцией</t>
  </si>
  <si>
    <t>Публикация общественно значимой информации о деятельности органов местного самоуправления по реализации мероприятий, направленных на противодействие коррупции</t>
  </si>
  <si>
    <t>Расходы на содержание представительного органа - Совета Туапсинского городского поселения</t>
  </si>
  <si>
    <t>Содержание выборного должностного лица местного самоуправления-главы Туапсинского городского поселения</t>
  </si>
  <si>
    <t>Содержание аппарата администрации Туапсинского городского поселения</t>
  </si>
  <si>
    <t>Расходы на содержание МКУ «Центр по обеспечению деятельности органов местного самоуправления»</t>
  </si>
  <si>
    <t>всего</t>
  </si>
  <si>
    <t>Расходы на содержание МКУ «Централизованная бухгалтерия органов местного самоуправления»</t>
  </si>
  <si>
    <t>итого по всем программам</t>
  </si>
  <si>
    <t>Благоустройство территории пляжа</t>
  </si>
  <si>
    <t>Расходы на содержание МКУ Туапсинского городского поселения "Управление по делам ГО и ЧС"</t>
  </si>
  <si>
    <t>Обеспечение доступности для маломобильных граждан наземных пешеходных переходов (обозначенных дорожными знаками и/или разметкой инженерных сооружений или участок проезжей части для движения пешеходов через дорогу), расположенных на автомобильных дорогах местного значения города Туапсе.</t>
  </si>
  <si>
    <t>Техническое обслуживание  гидрологических сигнализаторов</t>
  </si>
  <si>
    <t>Ремонт гидрологических сигнализаторов</t>
  </si>
  <si>
    <t>Формирование резерва бюджетных средств</t>
  </si>
  <si>
    <t xml:space="preserve">Оснащение рабочих мест оргтехникой и компьютерной техникой, расходными материалами </t>
  </si>
  <si>
    <t>Создание условий для деятельности народных дружин</t>
  </si>
  <si>
    <t>Перечень основных мероприятий муниципальной программы "Обеспечение безопасности населения"</t>
  </si>
  <si>
    <t>Реализация мероприятий в сфере торговли и транспорта</t>
  </si>
  <si>
    <t xml:space="preserve">Предоставление субсидии МБУ ТГП "Торговое  и транспортое обслуживание" для осуществления деятельности по реализации вопросов местного значения в области торговли, общественного питания, бытового обслуживания, организации регулярных пассажирских перевозок автомобильным транспортом на территории Туапсинского городского поселения  </t>
  </si>
  <si>
    <t>Финансирование расходов по содержанию муниципального казенного учреждения Туапсинского городского поселения «Управление капитального строительства»  для реализации мероприятий в сфере строительства, реконструкции муниципальных объектов.</t>
  </si>
  <si>
    <r>
      <t xml:space="preserve">                                 </t>
    </r>
    <r>
      <rPr>
        <b/>
        <sz val="10"/>
        <rFont val="Arial"/>
        <family val="2"/>
        <charset val="204"/>
      </rPr>
      <t xml:space="preserve">  краевой бюджет</t>
    </r>
  </si>
  <si>
    <r>
      <t xml:space="preserve">Создание и обеспечение деятельности административной комиссии </t>
    </r>
    <r>
      <rPr>
        <b/>
        <sz val="12"/>
        <rFont val="Times New Roman"/>
        <family val="1"/>
        <charset val="204"/>
      </rPr>
      <t xml:space="preserve"> краевой бюджет</t>
    </r>
  </si>
  <si>
    <t>Итого по подпрограмме:</t>
  </si>
  <si>
    <t>Итого по программе :</t>
  </si>
  <si>
    <t>Выделение субсидии муниципальному бюджетному учреждению Туапсинского городского поселения «Управление по реформированию жилищно-коммунального хозяйства»  на выполнение муниципальных услуг (работ)</t>
  </si>
  <si>
    <t>0,0</t>
  </si>
  <si>
    <t>в том числе:</t>
  </si>
  <si>
    <t>за счет средств местного бюджета</t>
  </si>
  <si>
    <t>за счет средств краевого (федерального) бюджета</t>
  </si>
  <si>
    <t>- страхование жизни членов ДПО, 100,0 руб. на 1 чел. ежегодно;</t>
  </si>
  <si>
    <t>- медицинское обеспечение членов ДПО, 2500,0 руб. на 1 чел. ежегодно;</t>
  </si>
  <si>
    <t>- обучение членов ДПО в специализированном учебном центре 1000,0 руб. на 1 чел. при вступлении в ДПО.</t>
  </si>
  <si>
    <t>за счет средств краевого (федерального бюджета)</t>
  </si>
  <si>
    <t>Расходы на передачу полномочий по созданию, содержанию и организации деятельность АСС и (или) АСФ на территории города Туапсе</t>
  </si>
  <si>
    <t>Разработка проектов планировки территории</t>
  </si>
  <si>
    <t>Ремонт покрытий муниципальных детских и спортивных площадок, а также оборудования, расположенного на них</t>
  </si>
  <si>
    <t>Евроконтейнеры и бункеры</t>
  </si>
  <si>
    <t>Ремонт лестниц города</t>
  </si>
  <si>
    <t>Распределительные газопроводы среднего давления</t>
  </si>
  <si>
    <t>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приобретение оборудования в целях создания и (или) развития либо модернизации производства товаров (работ, услуг)</t>
  </si>
  <si>
    <t>Проведение мероприятий, направленных на формирование здорового образа жизни  молодежи  и профилактику безнадзорности и правонарушений среди несовершеннолетних Туапсинского городского поселения</t>
  </si>
  <si>
    <t>Проведение мероприятий направленных на интеллектуальное, культурное, этическое и эстетическое и духовно-нравственное воспитание молодежи Туапсинского городского поселения</t>
  </si>
  <si>
    <t>Обеспечение участия в краевых, районных и городских летних оздоровительных и обучающих лагерях, базах отдыха, пансионатах, а также организация и проведение лагеря-семинара для молодежного актива города Туапсе</t>
  </si>
  <si>
    <t>Организовать подготовку проектов, изготовление, приобретение буклетов, плакатов, памяток и рекомендаций для учреждений, предприятий, расположенных на территории города Туапсе, по антитеррористической тематике.</t>
  </si>
  <si>
    <t>Раздел 1. Мероприятия, направленные на укрепление гражданского единства, духовно-нравственного и патриотического воспитания</t>
  </si>
  <si>
    <t>Раздел 2. Сохранение традиций, воспитание любви к родному городу</t>
  </si>
  <si>
    <t>Раздел 3. Издательская деятельность</t>
  </si>
  <si>
    <t>Раздел 4. Организация работы в рамках шефских связей с воинскими частями</t>
  </si>
  <si>
    <t>Строительство, реконструкция, ремонт дорог, благоустройство участков автодорожной сети</t>
  </si>
  <si>
    <t>Проектно-сметная документация (ремонт), заключения экспертов</t>
  </si>
  <si>
    <t>Плата за технологическое присоединение  муниципальных объектов к сетям электроснабжения</t>
  </si>
  <si>
    <t>Расходы на обеспечение функций отдела имущественных и земельных отношений</t>
  </si>
  <si>
    <t>Организация внешнего финансового контроля за правомерным и целевым использованием бюджетных средств</t>
  </si>
  <si>
    <t>Формирование расходов на исполнение судебных актов по решениям судебных органов</t>
  </si>
  <si>
    <t>Мероприятия,направленные на увеличение доходной части бюджета</t>
  </si>
  <si>
    <t>Химическая и механическая обработка зеленых насождений от карантийного вредителя и лечение зеленых насаждений (деревьев)</t>
  </si>
  <si>
    <t>Приобретение и установка оборудования, благоустройство территории детских игровых и спортивных площадок</t>
  </si>
  <si>
    <t>Информационное обеспечение и сопровождение</t>
  </si>
  <si>
    <t>подпрограмма "Управление муниципальным имуществом и земельными ресурсами"</t>
  </si>
  <si>
    <t>Развитие и содержание сетей электроснабжения</t>
  </si>
  <si>
    <t>Содержание и развитие жилищного хозяйства города Туапсе</t>
  </si>
  <si>
    <t>Основное мероприятие "Обеспечение безопасности людей на водных объектах"</t>
  </si>
  <si>
    <t xml:space="preserve">Показатель непосредственного результата реализации мероприятия </t>
  </si>
  <si>
    <t>Обслуживание автоматических парковок</t>
  </si>
  <si>
    <t xml:space="preserve">Ремонт автомобильных мостов через реки города Туапсе </t>
  </si>
  <si>
    <t>Ремонт тротуаров</t>
  </si>
  <si>
    <r>
      <t xml:space="preserve">Ремонт автомобильных дорог общего пользования местного значения,  (в целях реализации мероприятий подпрограммы 
«Строительство и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(ул. Кирова, ул. Кошкина, ул. Тельмана, пл. Ильича, ул. Полетаева)  </t>
    </r>
    <r>
      <rPr>
        <b/>
        <sz val="11"/>
        <color indexed="8"/>
        <rFont val="Times New Roman"/>
        <family val="1"/>
        <charset val="204"/>
      </rPr>
      <t xml:space="preserve"> местный бюджет</t>
    </r>
    <r>
      <rPr>
        <sz val="11"/>
        <color indexed="8"/>
        <rFont val="Times New Roman"/>
        <family val="1"/>
        <charset val="204"/>
      </rPr>
      <t xml:space="preserve">
</t>
    </r>
  </si>
  <si>
    <t xml:space="preserve">Субсидирование из местного бюджета части затрат на уплату первого взноса при 
заключении договора финансовой аренды (лизинга), понесенных 
субъектами малого и среднего предпринимательства
</t>
  </si>
  <si>
    <t>Подпрограмма «Создание условий для предоставления транспортных услуг населению и организация транспортного обслуживания населения города Туапсе»</t>
  </si>
  <si>
    <t>Установка информационных табло «Умная остановка»</t>
  </si>
  <si>
    <t xml:space="preserve">Опубликование нормативных правовых актов, иных официальных документов в печатных СМИ </t>
  </si>
  <si>
    <t>Информирование населения о деятельности администрации и Совета Туапсинского городского поселения в электронных СМИ, в том числе:Телевидение, эфирное радиовещание, проводное радиовещание</t>
  </si>
  <si>
    <t>Организация информационного обеспечения в местных газетах</t>
  </si>
  <si>
    <t>Организация информационного обеспечения в краевых печатных СМИ</t>
  </si>
  <si>
    <t xml:space="preserve">Поддержка и администрирование сайта органов местного самоуправления, техническое сопровождение </t>
  </si>
  <si>
    <t>Телекоммуникационные и информационные услуги, включая услуги сети Интернет, электронной почты, электронных справочных систем правовых документов</t>
  </si>
  <si>
    <t xml:space="preserve">Оснащение рабочих мест лицензионными программными продуктами. Закупка оборудования, программного обеспечения и услуг по обеспечению безопасности информационных ресурсов </t>
  </si>
  <si>
    <t xml:space="preserve">Мероприятия по техническому обслуживанию:1)компьютерной и оргтехники 2)программного обеспечения </t>
  </si>
  <si>
    <t>Услуги по сопровождению и администрированию автоматизированного электронного документооборота исполнительных органов «СИНКОПА-ДОКУМЕНТ»</t>
  </si>
  <si>
    <t>Оказание услуг в области пожарной охраны</t>
  </si>
  <si>
    <t>Предоставление услуг по организации пропускного режима автотранспорта  на привокзальную площади</t>
  </si>
  <si>
    <t>Приобретение стационарных металлодетекторов и ручных металлодетекторов</t>
  </si>
  <si>
    <t xml:space="preserve">Расходы на передачу полномочия Туапсинского городского поселения  по участию в профилактике терроризма и экстремизма, а также минимизации и (или) ликвидации последствий проявлений терроризма и экстремизма в границах поселения в части организации видеонаблюдения и технического мониторинга за обстановкой в общественных местах </t>
  </si>
  <si>
    <t xml:space="preserve">Компенсационные выплаты на частичное возмещение затрат по содержанию помещений оплате коммунальных услуг </t>
  </si>
  <si>
    <t xml:space="preserve">Денежные призы руководителям ТОС, занявшие 1,2,3 места </t>
  </si>
  <si>
    <t xml:space="preserve">Средства на проведение социально-значимых мероприятий органов ТОС, занявшие 1,2, 3 места </t>
  </si>
  <si>
    <t xml:space="preserve">Организация и проведение в День города национальных культур "В семье единой" </t>
  </si>
  <si>
    <t>Приобритение национальных экспонатов для организации (обновления) постоянно действующих экспозиций (выставок) в историко-краеведческом музее им. Полетаева по тематике истории, культуры народов города Туапсе</t>
  </si>
  <si>
    <t xml:space="preserve">Приобритение книг (журналов) для обновления постоянно действующих выставки на базе Центральной библиотечной ситсемы по тематике и культуры народов </t>
  </si>
  <si>
    <t>Газопровод высокого давления от ГРС «Туапсе» к ГГРП 4 в г. Туапсе</t>
  </si>
  <si>
    <t>Распределительные газопроводы среднего и низкого давления по микрорайонам</t>
  </si>
  <si>
    <t>Мероприятия по техническому обслуживанию газопроводов в г. Туапсе</t>
  </si>
  <si>
    <t xml:space="preserve">Реконструкция ВЛ-0,4 кВ от ТП-182 по ул. Виноградной </t>
  </si>
  <si>
    <t>Реконструкция ВЛИ -0,4 кВ от ТП - 142 и 158 (пер. Уральский, ул. Новицкого) (проект)</t>
  </si>
  <si>
    <t>Выплата процентов по кредитам</t>
  </si>
  <si>
    <t>Обеспечение доступности для маломобильных граждан остановочных пунктов общественного пассажирского транспорта, расположенных на автомобильных дорогах местного значения.</t>
  </si>
  <si>
    <t>Обеспечение деятельности Муниципального казенного учреждения "Туапсинский городской молодежный центр" и организация работы специалистов по работе с молодежью</t>
  </si>
  <si>
    <t>Организация работы с молодёжью по месту жительства.                                                                                                                                                                                                        Развитие системы дворовых спортивных площадок и клубов по интересам молодёжи</t>
  </si>
  <si>
    <t>Адресная социальная помощь жителям города, которые оказались в трудной (критической)  жизненной ситуации</t>
  </si>
  <si>
    <t>Установление ежемесячной выплаты адресной социальной помощи многодетным семьям, имеющим 5 и более несовершеннолетних детей в размере 500 руб. на каждого несовершеннолетнего ребенка.</t>
  </si>
  <si>
    <t xml:space="preserve">Ежемесячная компенсация труженикам тыла на оплату жилищно-коммунальных услуг в размере 300 руб. </t>
  </si>
  <si>
    <t>Предоставление выплат  на жилищно-коммунальные услуги  Почетным гражданам города (в размере 15 000 рублей ежегодно).</t>
  </si>
  <si>
    <t>Предоставление льготного проезда отдельным категориям граждан, пользующихся услугами городского общественного транспорта (инвалиды Великой Отечественной войны и школьники из многодетных семей).</t>
  </si>
  <si>
    <t>Льготная подписка на местные и краевые газеты для общественных организация ветеранов и инвалидов</t>
  </si>
  <si>
    <t>Выплата дополнительного материального обеспечения лицам, замещавших муниципальные должности и должности муниципальной службы</t>
  </si>
  <si>
    <t>Оказание адресной денежной помощи ветеранам Великой Отечественной войны в ознаменование 70-летия победы в Великой Отечественной войне 1941-1945 гг.</t>
  </si>
  <si>
    <t>итого по подпрограмме</t>
  </si>
  <si>
    <t>в том числе местный бюджет</t>
  </si>
  <si>
    <t>в том числе краевой бюджет</t>
  </si>
  <si>
    <t>Капитальный ремонт городской бани</t>
  </si>
  <si>
    <t xml:space="preserve">в том числе федеральный бюджет </t>
  </si>
  <si>
    <t>Обеспечение функционирования линий связи от ЕДДС города Туапсе до громкоговорителей</t>
  </si>
  <si>
    <t>Субсидия на выполнение муниципального задания МБУ "Управление земельных ресурсов</t>
  </si>
  <si>
    <t>Муниципальная программа "Формирование современной городской среды"</t>
  </si>
  <si>
    <t>Отдельные мероприятия муниципальной программы</t>
  </si>
  <si>
    <t>Оборудование комбинированной дорожной машины</t>
  </si>
  <si>
    <t>Организационное и материально-техническое укрепление базы, развитие деятельности муниципального казенного учреждения «Туапсинский городской молодежный центр», молодёжных клубов по интересам и общественных объединений зарегистрированных в законном порядке.</t>
  </si>
  <si>
    <t>Организация работы спортивно-игровых площадок по месту жительства и временная трудовая занятость подростков и молодежи</t>
  </si>
  <si>
    <t>итого за год</t>
  </si>
  <si>
    <t xml:space="preserve"> - обеспечение материально - техничес-кими средствами оперативных мобильных групп Туапсинского городского поселения</t>
  </si>
  <si>
    <t>Переработка Плана по предупреждению и ликвидации разливов нефти и нефтепродуктов муниципального звена ТГП ТПРСЧС Краснодарского края</t>
  </si>
  <si>
    <t>Неисполненые обязательства 2017 года (Расчет размера вреда при аварии на ГТС)</t>
  </si>
  <si>
    <t>7,5</t>
  </si>
  <si>
    <t>Ремонт громкоговорителей</t>
  </si>
  <si>
    <t>Изготовление памяток населению по действиям при возникновении ЧС</t>
  </si>
  <si>
    <t>Приобретение базовой радиостанции в комплекте с креплением и антенной для мобильного пункта управления главы города Туапсе</t>
  </si>
  <si>
    <t>Выполнение строительно-монтажных работ по объекту "Подпорное сооружение по ул. Весенняя в районе жилого дома №48"</t>
  </si>
  <si>
    <t>Капитальный ремонт подпорной стены по ул. Полетаева в р-не отдела ГО и ЧС</t>
  </si>
  <si>
    <t>Текущий ремонт подпорной стены по ул. Шаумяна</t>
  </si>
  <si>
    <t>Инженерно-геологические изыскания в районе оползня по ул. Юбилейная в г. Туапсе</t>
  </si>
  <si>
    <t>Проведение технической инвентаризации (изготовление технических и кадастровых паспортов, технических и межевых планов,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 объектов недвижимого имущества, в том числе земельных участков, входящих в состав муниципальной казны, и объектов, принимаемых в состав имущества муниципальной казны</t>
  </si>
  <si>
    <t>Оплата работ (услуг), а также налогов (государственных пошлин), связанных с владением, пользованием и распоряжением транспортными средствами, входящими (принимаемыми) в состав муниципальной казны</t>
  </si>
  <si>
    <t>Изготовление технической документации на земельные участки под магистральным газопроводом</t>
  </si>
  <si>
    <t>Текущий ремонт дренажной системы на детской спортивной площадке Рабфакоская, 36</t>
  </si>
  <si>
    <t>Ремонт детской и спортивной площадки по ул. Деповская-Московская</t>
  </si>
  <si>
    <t>Проектно-изыскательские работы по объекту "Строительство спортивного комплекса по ул. Калараша в г. Туапсе"</t>
  </si>
  <si>
    <t>Строительно-монтажные работы по освещению детской и спортивной площадки по ул. Деповская-Московская</t>
  </si>
  <si>
    <t>остаток с 2017 года</t>
  </si>
  <si>
    <t>Организация и проведение голосования по отбору общественных территорий для благоустройства</t>
  </si>
  <si>
    <t>Разработка проектно-сметной документации,прохождение экспертизы,геодезическая съемка</t>
  </si>
  <si>
    <t>Благоустройство дворовых территорий согласно адресному перечню дворовых территорий,подлежащих благоустройству в 2018г.</t>
  </si>
  <si>
    <t>Оплата родственникам организации похорон  почетного гражданина города  Туапсе</t>
  </si>
  <si>
    <r>
      <t>Инженерные сети к территории малоэтажной  застройки в районе щели Мостовая по ул. Калараша в г. Туапсе (</t>
    </r>
    <r>
      <rPr>
        <b/>
        <sz val="11"/>
        <rFont val="Times New Roman"/>
        <family val="1"/>
        <charset val="204"/>
      </rPr>
      <t>местный бюджет</t>
    </r>
    <r>
      <rPr>
        <sz val="11"/>
        <rFont val="Times New Roman"/>
        <family val="1"/>
        <charset val="204"/>
      </rPr>
      <t>)</t>
    </r>
  </si>
  <si>
    <r>
      <t xml:space="preserve">Предоставление молодым семьям, в том числе с ребенком(детьми) и молодым семьям при рождении (усыновлении) ребенка, социальных выплат на приобретение (строительство) жилья, в том числе в виде оплаты первоначального взноса при получении жилищного (ипотечного жилищного) кредита или займа на приобретение(строительство) жилья, а также на погашение основной суммы долга и уплату процентов по этим жилищным (ипотечным жилищным) кредитам или займам на условиях софинансирования из федерального и краевого бюджетов                                                    </t>
    </r>
    <r>
      <rPr>
        <b/>
        <sz val="11"/>
        <rFont val="Times New Roman"/>
        <family val="1"/>
        <charset val="204"/>
      </rPr>
      <t>местный бюджет</t>
    </r>
  </si>
  <si>
    <r>
      <t xml:space="preserve">за счет средств </t>
    </r>
    <r>
      <rPr>
        <b/>
        <sz val="11"/>
        <rFont val="Times New Roman"/>
        <family val="1"/>
        <charset val="204"/>
      </rPr>
      <t xml:space="preserve">краевого </t>
    </r>
    <r>
      <rPr>
        <sz val="11"/>
        <rFont val="Times New Roman"/>
        <family val="1"/>
        <charset val="204"/>
      </rPr>
      <t>(федерального) бюджета</t>
    </r>
  </si>
  <si>
    <t>Приобретение оборудования для информирования населения о деятельности администрации и Совета Туапсинского городского поселения,а также актуальных вопросов жизни города в электронных СМИ</t>
  </si>
  <si>
    <t>Организация мероприятий по минимизации и ликвидации последствий проявлений терроризма и экстремизма на выборах</t>
  </si>
  <si>
    <r>
      <t xml:space="preserve">Комплектование  книжных фондов библиотек  </t>
    </r>
    <r>
      <rPr>
        <b/>
        <sz val="10"/>
        <rFont val="Times New Roman"/>
        <family val="1"/>
        <charset val="204"/>
      </rPr>
      <t>местный</t>
    </r>
    <r>
      <rPr>
        <sz val="10"/>
        <rFont val="Times New Roman"/>
        <family val="1"/>
        <charset val="204"/>
      </rPr>
      <t xml:space="preserve"> </t>
    </r>
    <r>
      <rPr>
        <b/>
        <sz val="10"/>
        <rFont val="Times New Roman"/>
        <family val="1"/>
        <charset val="204"/>
      </rPr>
      <t xml:space="preserve">  бюджет</t>
    </r>
  </si>
  <si>
    <r>
      <t xml:space="preserve">Комплектование  книжных фондов библиотек  </t>
    </r>
    <r>
      <rPr>
        <b/>
        <sz val="10"/>
        <rFont val="Times New Roman"/>
        <family val="1"/>
        <charset val="204"/>
      </rPr>
      <t xml:space="preserve"> федеральный  бюджет</t>
    </r>
  </si>
  <si>
    <r>
      <t xml:space="preserve">Сохранение историко- культурного наследия Туапсинского городского поселения, включающего разработку и раелизацию проектов исследования, восстановления, консервации и музеефикации памятников истории и культуры, их охранных зон  </t>
    </r>
    <r>
      <rPr>
        <b/>
        <sz val="10"/>
        <rFont val="Times New Roman"/>
        <family val="1"/>
        <charset val="204"/>
      </rPr>
      <t>местный бюджет</t>
    </r>
  </si>
  <si>
    <r>
      <t xml:space="preserve">Укрепление материальной базы учреждений культуры, искусства и кинематографии </t>
    </r>
    <r>
      <rPr>
        <b/>
        <sz val="10"/>
        <rFont val="Times New Roman"/>
        <family val="1"/>
        <charset val="204"/>
      </rPr>
      <t xml:space="preserve"> местный  бюджет</t>
    </r>
  </si>
  <si>
    <r>
      <t xml:space="preserve">Развитие народного творчества и профессионального искусства, организация досуга населения </t>
    </r>
    <r>
      <rPr>
        <b/>
        <sz val="10"/>
        <rFont val="Times New Roman"/>
        <family val="1"/>
        <charset val="204"/>
      </rPr>
      <t>местный бюджет</t>
    </r>
  </si>
  <si>
    <r>
      <t xml:space="preserve">Чествование юбиляров, выдающихся деятелей культуры, искусства и кинематографии Туапсинского городского поселения </t>
    </r>
    <r>
      <rPr>
        <b/>
        <sz val="10"/>
        <rFont val="Times New Roman"/>
        <family val="1"/>
        <charset val="204"/>
      </rPr>
      <t>местный бюджет</t>
    </r>
  </si>
  <si>
    <r>
      <t xml:space="preserve">Организация и проведение мероприятий, посвященных памятным датам и знаменательным событиям Международного, Российского и краевого значения, а также иных мероприятий по распоряжениям администрации Туапсинского городского поселения  Туапсинского района и постановлениям Законодательного Собрания Краснодарского края </t>
    </r>
    <r>
      <rPr>
        <b/>
        <sz val="10"/>
        <rFont val="Times New Roman"/>
        <family val="1"/>
        <charset val="204"/>
      </rPr>
      <t>местный бюджет</t>
    </r>
  </si>
  <si>
    <r>
      <t xml:space="preserve">предоставление субсидий учреждениям культуры </t>
    </r>
    <r>
      <rPr>
        <b/>
        <sz val="10"/>
        <rFont val="Times New Roman"/>
        <family val="1"/>
        <charset val="204"/>
      </rPr>
      <t>местный бюджет</t>
    </r>
  </si>
  <si>
    <r>
      <t xml:space="preserve">предоставление субсидий учреждениям кинематографии </t>
    </r>
    <r>
      <rPr>
        <b/>
        <sz val="10"/>
        <rFont val="Times New Roman"/>
        <family val="1"/>
        <charset val="204"/>
      </rPr>
      <t>местный бюджет</t>
    </r>
  </si>
  <si>
    <r>
      <t xml:space="preserve">предоставление субсидий учреждениям культуры, искусства и кинематографии  на повышение заработной платы  </t>
    </r>
    <r>
      <rPr>
        <b/>
        <sz val="10"/>
        <rFont val="Times New Roman"/>
        <family val="1"/>
        <charset val="204"/>
      </rPr>
      <t>краевой бюджет</t>
    </r>
  </si>
  <si>
    <r>
      <t xml:space="preserve">субсидии на обеспечение развития и укрепление материально- технической базы, творческой деятельности муниципальных театров  </t>
    </r>
    <r>
      <rPr>
        <b/>
        <sz val="10"/>
        <rFont val="Times New Roman"/>
        <family val="1"/>
        <charset val="204"/>
      </rPr>
      <t>краевой бюджет</t>
    </r>
  </si>
  <si>
    <r>
      <t xml:space="preserve">субсидии на обеспечение развития и укрепление материально- технической базы, творческой деятельности муниципальных театров  </t>
    </r>
    <r>
      <rPr>
        <b/>
        <sz val="10"/>
        <rFont val="Times New Roman"/>
        <family val="1"/>
        <charset val="204"/>
      </rPr>
      <t>федеральный бюджет</t>
    </r>
  </si>
  <si>
    <r>
      <t xml:space="preserve">обеспечение деятельности Централизованной библиотечной системы </t>
    </r>
    <r>
      <rPr>
        <b/>
        <sz val="10"/>
        <rFont val="Times New Roman"/>
        <family val="1"/>
        <charset val="204"/>
      </rPr>
      <t>местный бюджет</t>
    </r>
  </si>
  <si>
    <r>
      <t xml:space="preserve">обеспечение деятельности Централизованной библиотечной системы  по поэтапному повышению уровня  средней заработной платы </t>
    </r>
    <r>
      <rPr>
        <b/>
        <sz val="10"/>
        <rFont val="Times New Roman"/>
        <family val="1"/>
        <charset val="204"/>
      </rPr>
      <t>краевой</t>
    </r>
    <r>
      <rPr>
        <sz val="10"/>
        <rFont val="Times New Roman"/>
        <family val="1"/>
        <charset val="204"/>
      </rPr>
      <t xml:space="preserve"> </t>
    </r>
    <r>
      <rPr>
        <b/>
        <sz val="10"/>
        <rFont val="Times New Roman"/>
        <family val="1"/>
        <charset val="204"/>
      </rPr>
      <t xml:space="preserve"> бюджет</t>
    </r>
  </si>
  <si>
    <r>
      <t xml:space="preserve">обеспечение деятельности Городского организационно- методического центра </t>
    </r>
    <r>
      <rPr>
        <b/>
        <sz val="10"/>
        <rFont val="Times New Roman"/>
        <family val="1"/>
        <charset val="204"/>
      </rPr>
      <t xml:space="preserve"> местный бюджет</t>
    </r>
  </si>
  <si>
    <r>
      <t xml:space="preserve">обеспечение деятельности Городского организационно- методического центра по поэтапному повышению уровня средней заработной платы  </t>
    </r>
    <r>
      <rPr>
        <b/>
        <sz val="10"/>
        <rFont val="Times New Roman"/>
        <family val="1"/>
        <charset val="204"/>
      </rPr>
      <t xml:space="preserve"> краевой бюджет</t>
    </r>
  </si>
  <si>
    <r>
      <t xml:space="preserve">обеспечение деятельности Централизованной бухгалтерии культуры </t>
    </r>
    <r>
      <rPr>
        <b/>
        <sz val="10"/>
        <rFont val="Times New Roman"/>
        <family val="1"/>
        <charset val="204"/>
      </rPr>
      <t>местный бюджет</t>
    </r>
  </si>
  <si>
    <t>Членские взносы в ассоциацию "Совет муниципальных образований Краснодарского края"</t>
  </si>
  <si>
    <t>Мероприятия,направленные на самообразование муниципальных служащих для повышения уровня  профессиональной компетенции</t>
  </si>
  <si>
    <t>Участие муниципальных служащих и лиц,замещающих муниципальные должности, в форумах,конференциях,совещаниях</t>
  </si>
  <si>
    <t>Мероприятия направленные на увеличение доходной части бюджета</t>
  </si>
  <si>
    <t>Подъездная автомобильная дорога по тупику Свердлова</t>
  </si>
  <si>
    <t xml:space="preserve">Аварийно - восстановительные работы по организации водовыпуска с улицы Кирова на ул. Свердлова. </t>
  </si>
  <si>
    <t>Строительство тротуара по ул.Кириченко в районе домов №70-112</t>
  </si>
  <si>
    <t>Обустройство и ремонт наиболее опасных участков улично-дорожной сети пешеходными ограждениями</t>
  </si>
  <si>
    <t>Изготовление проектно-сметной документации по капитальному ремонту общего имущества многоквартирных домов и мониторинг тех. состояния</t>
  </si>
  <si>
    <t>Выполнение капитального ремонта внутриквартирных инженерных систем электроснабжения, холодного и горячего водоснабжения, тепломнабжения, газового оборудования в муниципальных жилых помещениях, с приведением их в соответствие с требованиями федерального законодательства об энергосбережении.</t>
  </si>
  <si>
    <t xml:space="preserve">Проект расчетной санитарно-защитной зоны очистных сооружений, экологическая экспертиза по обследованию грунта </t>
  </si>
  <si>
    <t>Ремонт уличного освещения в г.Туапсе</t>
  </si>
  <si>
    <t>Ремонт фонтанов</t>
  </si>
  <si>
    <t>Отлов безнадзорных животных с последующей утилизацией, утилизация био отходов.</t>
  </si>
  <si>
    <t>Ремонт лестницы к меморриалу "Горка героев"</t>
  </si>
  <si>
    <t>Реконструкция ВЛ-0,4 кВ от ТП-179</t>
  </si>
  <si>
    <t>Реконструкция ТП-27 с заменой на 2 БКТП-630 кВА пер. Гражданский</t>
  </si>
  <si>
    <t>Подъездная автомобильная дорога в доль реки Паук по ул. Калараша от дома №53 до д. №78</t>
  </si>
  <si>
    <t xml:space="preserve">Ремонт ливневых канализаций </t>
  </si>
  <si>
    <t>Комплексная схема организации дорожного движения</t>
  </si>
  <si>
    <t>Ремонт дорожной развязки пересечения ул.Уральской и ул. Б.Хмельницкого</t>
  </si>
  <si>
    <t>Создание системы маршрутного ориентирования участников дорожного движения (приобретение и установка компо-сигналов на пешеходных перекрестках в близи детских образовательных учреждений)</t>
  </si>
  <si>
    <t>Мусоровоз с задней загрузкой</t>
  </si>
  <si>
    <t>Проектно-изыскательские работы по объекту "Благоустройство Привокзальной площади в г. Туапсе"</t>
  </si>
  <si>
    <t xml:space="preserve">Распределительные газопроводы низкого давления </t>
  </si>
  <si>
    <t>Ремонт газгольдерных</t>
  </si>
  <si>
    <t>Оформление правоустанавливающих документов</t>
  </si>
  <si>
    <t>Организационные мероприятия, направленные на предупреждение самовольного строительства, демонтаж капитальных строений</t>
  </si>
  <si>
    <r>
      <t xml:space="preserve">Мониторинг выполнения Сетевого план-графика расходования бюджетных средств программным методом по состоянию на  01.01. 2019
                                                                                                                                                                                                                                                  </t>
    </r>
    <r>
      <rPr>
        <b/>
        <sz val="11"/>
        <rFont val="Times New Roman"/>
        <family val="1"/>
        <charset val="204"/>
      </rPr>
      <t>отчетная дата</t>
    </r>
    <r>
      <rPr>
        <b/>
        <sz val="16"/>
        <rFont val="Times New Roman"/>
        <family val="1"/>
        <charset val="204"/>
      </rPr>
      <t xml:space="preserve">
</t>
    </r>
  </si>
  <si>
    <t>Приобретение с установкой канализационно-насосной станции (пляж Приморье)</t>
  </si>
  <si>
    <t>Выполнение работ по ремонту онраждения памятника Александру Киселеву по ул.Карла Маркса</t>
  </si>
  <si>
    <t>Резервный фонд администрацииТуапсинского гродского поселения Туапсинского района</t>
  </si>
  <si>
    <t xml:space="preserve">Мероприятия по  ликвидации последствий ЧС,возникшей в результате подтопления,произошедшем на территории Туапсинского городского поселения Туапсинского района 24 октября 2018г  </t>
  </si>
  <si>
    <t>Приобретение и установка сигнализатора уровня воды  "КИМГ-СП 2"</t>
  </si>
  <si>
    <t>Обслуживание  сигнализатора уровня воды  "КИМГ-СП 2"</t>
  </si>
  <si>
    <t>Обучение муниципальных служащих и лиц, замещающих муниципальные должности, по программам профессионального образования (повышение квалификации и профессиональная переподготовка)</t>
  </si>
  <si>
    <t>Формирование (увеличение) уставных фондов муниципальных унитарных предприятий</t>
  </si>
  <si>
    <t>Проведение текущего ремонта и разработка проектно-сметной документации на проведение работ по ремонту, сносу, демонтажу зданий, строений, сооружений, а так же помещений (жилых и нежилых), входящих в состав муниципальной казны</t>
  </si>
  <si>
    <t>Проведение капитального ремонта зданий, строений, сооружений, а также помещений (жилых и нежилых), входящих в состав муниципальной казны и не предоставленных гражданам и юридическим лицам</t>
  </si>
  <si>
    <t>Проведение работ по установке приборов учета электроэнергии по муниципальным нежилым помещениям</t>
  </si>
  <si>
    <t>Расходы на страхование транспортных средств, принимаемых в состав муниципальной казны</t>
  </si>
  <si>
    <t>Приобретение лицензии на использование и обслуживание программного продукта "АСГОР Имущество" для ведения реестра муниципального имущества</t>
  </si>
  <si>
    <t>Выделение субсидии муниципальному бюджетному учреждению Туапсинского городского поселения «Благоустройство города»  на выполнение муниципальных услуг (работ)</t>
  </si>
  <si>
    <t>Осуществление мер по предуприждению банкротства и восстановлению платежеспособности МУП "ТСДРСУ"</t>
  </si>
  <si>
    <t>Реконструкция парка "50-летия Победы"</t>
  </si>
</sst>
</file>

<file path=xl/styles.xml><?xml version="1.0" encoding="utf-8"?>
<styleSheet xmlns="http://schemas.openxmlformats.org/spreadsheetml/2006/main">
  <numFmts count="6">
    <numFmt numFmtId="43" formatCode="_-* #,##0.00_р_._-;\-* #,##0.00_р_._-;_-* &quot;-&quot;??_р_._-;_-@_-"/>
    <numFmt numFmtId="164" formatCode="_(* #,##0.00_);_(* \(#,##0.00\);_(* &quot;-&quot;??_);_(@_)"/>
    <numFmt numFmtId="165" formatCode="0.0"/>
    <numFmt numFmtId="166" formatCode="#,##0.0"/>
    <numFmt numFmtId="167" formatCode="0.000"/>
    <numFmt numFmtId="168" formatCode="#,##0.0_ ;\-#,##0.0\ "/>
  </numFmts>
  <fonts count="53">
    <font>
      <sz val="11"/>
      <color theme="1"/>
      <name val="Calibri"/>
      <family val="2"/>
      <charset val="204"/>
      <scheme val="minor"/>
    </font>
    <font>
      <sz val="10"/>
      <name val="Arial"/>
      <family val="2"/>
      <charset val="204"/>
    </font>
    <font>
      <b/>
      <sz val="14"/>
      <name val="Times New Roman"/>
      <family val="1"/>
      <charset val="204"/>
    </font>
    <font>
      <sz val="11"/>
      <name val="Arial"/>
      <family val="2"/>
      <charset val="204"/>
    </font>
    <font>
      <b/>
      <sz val="14"/>
      <color indexed="8"/>
      <name val="Times New Roman"/>
      <family val="1"/>
      <charset val="204"/>
    </font>
    <font>
      <b/>
      <sz val="10"/>
      <color indexed="8"/>
      <name val="Times New Roman"/>
      <family val="1"/>
      <charset val="204"/>
    </font>
    <font>
      <sz val="11"/>
      <color indexed="8"/>
      <name val="Calibri"/>
      <family val="2"/>
      <charset val="204"/>
    </font>
    <font>
      <b/>
      <sz val="16"/>
      <name val="Times New Roman"/>
      <family val="1"/>
      <charset val="204"/>
    </font>
    <font>
      <b/>
      <sz val="14"/>
      <color indexed="10"/>
      <name val="Times New Roman"/>
      <family val="1"/>
      <charset val="204"/>
    </font>
    <font>
      <b/>
      <sz val="11"/>
      <name val="Arial"/>
      <family val="2"/>
      <charset val="204"/>
    </font>
    <font>
      <b/>
      <sz val="14"/>
      <color indexed="8"/>
      <name val="Arial"/>
      <family val="2"/>
      <charset val="204"/>
    </font>
    <font>
      <b/>
      <sz val="11"/>
      <name val="Times New Roman"/>
      <family val="1"/>
      <charset val="204"/>
    </font>
    <font>
      <sz val="12"/>
      <name val="Arial"/>
      <family val="2"/>
      <charset val="204"/>
    </font>
    <font>
      <sz val="10"/>
      <name val="Arial"/>
      <family val="2"/>
      <charset val="204"/>
    </font>
    <font>
      <b/>
      <sz val="14"/>
      <name val="Arial"/>
      <family val="2"/>
      <charset val="204"/>
    </font>
    <font>
      <b/>
      <sz val="14"/>
      <color theme="1"/>
      <name val="Calibri"/>
      <family val="2"/>
      <charset val="204"/>
      <scheme val="minor"/>
    </font>
    <font>
      <b/>
      <sz val="10"/>
      <name val="Arial"/>
      <family val="2"/>
      <charset val="204"/>
    </font>
    <font>
      <sz val="12"/>
      <color indexed="8"/>
      <name val="Times New Roman"/>
      <family val="1"/>
      <charset val="204"/>
    </font>
    <font>
      <sz val="11"/>
      <color theme="1"/>
      <name val="Calibri"/>
      <family val="2"/>
      <charset val="204"/>
      <scheme val="minor"/>
    </font>
    <font>
      <sz val="14"/>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u/>
      <sz val="12"/>
      <color indexed="12"/>
      <name val="Arial"/>
      <family val="2"/>
      <charset val="204"/>
    </font>
    <font>
      <sz val="12"/>
      <name val="Times New Roman"/>
      <family val="1"/>
      <charset val="204"/>
    </font>
    <font>
      <sz val="11"/>
      <color indexed="8"/>
      <name val="Times New Roman"/>
      <family val="1"/>
      <charset val="204"/>
    </font>
    <font>
      <sz val="11"/>
      <name val="Times New Roman"/>
      <family val="1"/>
      <charset val="204"/>
    </font>
    <font>
      <sz val="11"/>
      <color theme="1"/>
      <name val="Times New Roman"/>
      <family val="1"/>
      <charset val="204"/>
    </font>
    <font>
      <sz val="10"/>
      <color indexed="8"/>
      <name val="Times New Roman"/>
      <family val="1"/>
      <charset val="204"/>
    </font>
    <font>
      <b/>
      <sz val="11"/>
      <color indexed="8"/>
      <name val="Times New Roman"/>
      <family val="1"/>
      <charset val="204"/>
    </font>
    <font>
      <i/>
      <sz val="10"/>
      <color indexed="8"/>
      <name val="Times New Roman"/>
      <family val="1"/>
      <charset val="204"/>
    </font>
    <font>
      <i/>
      <sz val="10"/>
      <name val="Times New Roman"/>
      <family val="1"/>
      <charset val="204"/>
    </font>
    <font>
      <b/>
      <sz val="12"/>
      <color indexed="8"/>
      <name val="Times New Roman"/>
      <family val="1"/>
      <charset val="204"/>
    </font>
    <font>
      <sz val="14"/>
      <color theme="1"/>
      <name val="Calibri"/>
      <family val="2"/>
      <charset val="204"/>
      <scheme val="minor"/>
    </font>
    <font>
      <sz val="14"/>
      <name val="Arial"/>
      <family val="2"/>
      <charset val="204"/>
    </font>
    <font>
      <b/>
      <sz val="10"/>
      <name val="Times New Roman"/>
      <family val="1"/>
      <charset val="204"/>
    </font>
    <font>
      <b/>
      <sz val="12"/>
      <name val="Times New Roman"/>
      <family val="1"/>
      <charset val="204"/>
    </font>
    <font>
      <sz val="9"/>
      <name val="Arial"/>
      <family val="2"/>
      <charset val="204"/>
    </font>
    <font>
      <sz val="8"/>
      <name val="Times New Roman"/>
      <family val="1"/>
      <charset val="204"/>
    </font>
    <font>
      <sz val="8"/>
      <name val="Arial"/>
      <family val="2"/>
      <charset val="204"/>
    </font>
    <font>
      <b/>
      <i/>
      <sz val="10"/>
      <color indexed="8"/>
      <name val="Times New Roman"/>
      <family val="1"/>
      <charset val="204"/>
    </font>
    <font>
      <b/>
      <i/>
      <sz val="10"/>
      <name val="Times New Roman"/>
      <family val="1"/>
      <charset val="204"/>
    </font>
    <font>
      <b/>
      <sz val="12"/>
      <name val="Arial"/>
      <family val="2"/>
      <charset val="204"/>
    </font>
    <font>
      <sz val="10"/>
      <color theme="1"/>
      <name val="Times New Roman"/>
      <family val="1"/>
      <charset val="204"/>
    </font>
    <font>
      <sz val="12"/>
      <color rgb="FFFF0000"/>
      <name val="Times New Roman"/>
      <family val="1"/>
      <charset val="204"/>
    </font>
    <font>
      <sz val="12"/>
      <color theme="1"/>
      <name val="Calibri"/>
      <family val="2"/>
      <charset val="204"/>
      <scheme val="minor"/>
    </font>
    <font>
      <b/>
      <sz val="12"/>
      <color theme="1"/>
      <name val="Calibri"/>
      <family val="2"/>
      <charset val="204"/>
      <scheme val="minor"/>
    </font>
    <font>
      <sz val="14"/>
      <color theme="1"/>
      <name val="Times New Roman"/>
      <family val="1"/>
      <charset val="204"/>
    </font>
    <font>
      <sz val="11"/>
      <name val="Calibri"/>
      <family val="2"/>
      <charset val="204"/>
      <scheme val="minor"/>
    </font>
    <font>
      <sz val="11"/>
      <color rgb="FF000000"/>
      <name val="Times New Roman"/>
      <family val="1"/>
      <charset val="204"/>
    </font>
    <font>
      <sz val="11"/>
      <color rgb="FFFF0000"/>
      <name val="Times New Roman"/>
      <family val="1"/>
      <charset val="204"/>
    </font>
    <font>
      <i/>
      <sz val="11"/>
      <name val="Times New Roman"/>
      <family val="1"/>
      <charset val="204"/>
    </font>
    <font>
      <b/>
      <sz val="9"/>
      <name val="Arial"/>
      <family val="2"/>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right style="medium">
        <color indexed="64"/>
      </right>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right style="thick">
        <color rgb="FF000000"/>
      </right>
      <top/>
      <bottom style="medium">
        <color rgb="FF000000"/>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 fillId="0" borderId="0"/>
    <xf numFmtId="164" fontId="6" fillId="0" borderId="0"/>
    <xf numFmtId="43" fontId="18" fillId="0" borderId="0" applyFont="0" applyFill="0" applyBorder="0" applyAlignment="0" applyProtection="0"/>
    <xf numFmtId="0" fontId="23" fillId="0" borderId="0" applyNumberFormat="0" applyFill="0" applyBorder="0" applyAlignment="0" applyProtection="0">
      <alignment vertical="top"/>
      <protection locked="0"/>
    </xf>
  </cellStyleXfs>
  <cellXfs count="782">
    <xf numFmtId="0" fontId="0" fillId="0" borderId="0" xfId="0"/>
    <xf numFmtId="0" fontId="1" fillId="0" borderId="0" xfId="1" applyProtection="1">
      <protection locked="0"/>
    </xf>
    <xf numFmtId="0" fontId="3" fillId="0" borderId="0" xfId="1" applyFont="1" applyProtection="1">
      <protection locked="0"/>
    </xf>
    <xf numFmtId="0" fontId="1" fillId="0" borderId="0" xfId="1"/>
    <xf numFmtId="0" fontId="1" fillId="0" borderId="4" xfId="1" applyBorder="1"/>
    <xf numFmtId="0" fontId="4" fillId="3" borderId="14" xfId="1" applyFont="1" applyFill="1" applyBorder="1" applyAlignment="1" applyProtection="1">
      <alignment horizontal="center" vertical="center" wrapText="1"/>
      <protection locked="0"/>
    </xf>
    <xf numFmtId="0" fontId="5" fillId="3" borderId="13" xfId="1" applyFont="1" applyFill="1" applyBorder="1" applyAlignment="1" applyProtection="1">
      <alignment horizontal="center" vertical="center" wrapText="1"/>
      <protection locked="0"/>
    </xf>
    <xf numFmtId="164" fontId="5" fillId="3" borderId="13" xfId="3" applyNumberFormat="1" applyFont="1" applyFill="1" applyBorder="1" applyAlignment="1" applyProtection="1">
      <alignment horizontal="center" vertical="center" wrapText="1"/>
      <protection locked="0"/>
    </xf>
    <xf numFmtId="164" fontId="5" fillId="3" borderId="12" xfId="3" applyNumberFormat="1" applyFont="1" applyFill="1" applyBorder="1" applyAlignment="1" applyProtection="1">
      <alignment horizontal="center" vertical="center" wrapText="1"/>
      <protection locked="0"/>
    </xf>
    <xf numFmtId="0" fontId="5" fillId="4" borderId="13" xfId="1" applyFont="1" applyFill="1" applyBorder="1" applyAlignment="1" applyProtection="1">
      <alignment horizontal="center" vertical="center" wrapText="1"/>
      <protection locked="0"/>
    </xf>
    <xf numFmtId="164" fontId="5" fillId="4" borderId="13" xfId="3" applyNumberFormat="1" applyFont="1" applyFill="1" applyBorder="1" applyAlignment="1" applyProtection="1">
      <alignment horizontal="center" vertical="center" wrapText="1"/>
      <protection locked="0"/>
    </xf>
    <xf numFmtId="164" fontId="5" fillId="4" borderId="12" xfId="3" applyNumberFormat="1" applyFont="1" applyFill="1" applyBorder="1" applyAlignment="1" applyProtection="1">
      <alignment horizontal="center" vertical="center" wrapText="1"/>
      <protection locked="0"/>
    </xf>
    <xf numFmtId="0" fontId="1" fillId="0" borderId="3" xfId="1" applyBorder="1"/>
    <xf numFmtId="0" fontId="1" fillId="0" borderId="7" xfId="1" applyBorder="1"/>
    <xf numFmtId="0" fontId="1" fillId="0" borderId="10" xfId="1" applyBorder="1"/>
    <xf numFmtId="0" fontId="1" fillId="0" borderId="11" xfId="1" applyBorder="1"/>
    <xf numFmtId="0" fontId="2" fillId="3" borderId="11" xfId="1" applyFont="1" applyFill="1" applyBorder="1" applyAlignment="1" applyProtection="1">
      <alignment horizontal="center" vertical="center" wrapText="1"/>
      <protection locked="0"/>
    </xf>
    <xf numFmtId="0" fontId="1" fillId="0" borderId="5" xfId="1" applyBorder="1"/>
    <xf numFmtId="0" fontId="1" fillId="0" borderId="15" xfId="1" applyBorder="1"/>
    <xf numFmtId="0" fontId="1" fillId="0" borderId="8" xfId="1" applyBorder="1"/>
    <xf numFmtId="164" fontId="5" fillId="3" borderId="18" xfId="3" applyNumberFormat="1" applyFont="1" applyFill="1" applyBorder="1" applyAlignment="1" applyProtection="1">
      <alignment horizontal="center" vertical="center" wrapText="1"/>
      <protection locked="0"/>
    </xf>
    <xf numFmtId="0" fontId="1" fillId="0" borderId="2" xfId="1" applyBorder="1" applyProtection="1">
      <protection locked="0"/>
    </xf>
    <xf numFmtId="0" fontId="1" fillId="0" borderId="9" xfId="1" applyBorder="1"/>
    <xf numFmtId="0" fontId="12" fillId="0" borderId="0" xfId="1" applyFont="1"/>
    <xf numFmtId="0" fontId="4" fillId="3" borderId="24" xfId="1" applyFont="1" applyFill="1" applyBorder="1" applyAlignment="1" applyProtection="1">
      <alignment horizontal="center" vertical="center" wrapText="1"/>
      <protection locked="0"/>
    </xf>
    <xf numFmtId="0" fontId="4" fillId="3" borderId="4" xfId="1" applyFont="1" applyFill="1" applyBorder="1" applyAlignment="1" applyProtection="1">
      <alignment horizontal="center" vertical="center" wrapText="1"/>
      <protection locked="0"/>
    </xf>
    <xf numFmtId="164" fontId="5" fillId="3" borderId="4" xfId="3" applyNumberFormat="1" applyFont="1" applyFill="1" applyBorder="1" applyAlignment="1" applyProtection="1">
      <alignment horizontal="center" vertical="center" wrapText="1"/>
      <protection locked="0"/>
    </xf>
    <xf numFmtId="0" fontId="1" fillId="0" borderId="0" xfId="1" applyAlignment="1">
      <alignment horizontal="center" vertical="center" wrapText="1"/>
    </xf>
    <xf numFmtId="0" fontId="22" fillId="3" borderId="4" xfId="7" applyFont="1" applyFill="1" applyBorder="1" applyAlignment="1" applyProtection="1">
      <alignment horizontal="left" vertical="top" wrapText="1"/>
    </xf>
    <xf numFmtId="2" fontId="22" fillId="3" borderId="4" xfId="0" applyNumberFormat="1" applyFont="1" applyFill="1" applyBorder="1" applyAlignment="1">
      <alignment horizontal="center" vertical="center" wrapText="1"/>
    </xf>
    <xf numFmtId="0" fontId="5" fillId="3" borderId="4" xfId="0" applyFont="1" applyFill="1" applyBorder="1" applyAlignment="1" applyProtection="1">
      <alignment horizontal="center" vertical="center" wrapText="1"/>
    </xf>
    <xf numFmtId="164" fontId="5" fillId="3" borderId="4" xfId="6" applyNumberFormat="1" applyFont="1" applyFill="1" applyBorder="1" applyAlignment="1" applyProtection="1">
      <alignment horizontal="center" vertical="center" wrapText="1"/>
    </xf>
    <xf numFmtId="0" fontId="1" fillId="3" borderId="4" xfId="1" applyFill="1" applyBorder="1"/>
    <xf numFmtId="164" fontId="5" fillId="3" borderId="8" xfId="3" applyNumberFormat="1" applyFont="1" applyFill="1" applyBorder="1" applyAlignment="1" applyProtection="1">
      <alignment horizontal="center" vertical="center" wrapText="1"/>
      <protection locked="0"/>
    </xf>
    <xf numFmtId="164" fontId="5" fillId="3" borderId="0" xfId="3" applyNumberFormat="1" applyFont="1" applyFill="1" applyBorder="1" applyAlignment="1" applyProtection="1">
      <alignment horizontal="center" vertical="center" wrapText="1"/>
      <protection locked="0"/>
    </xf>
    <xf numFmtId="43" fontId="5" fillId="3" borderId="4" xfId="6" applyFont="1" applyFill="1" applyBorder="1" applyAlignment="1" applyProtection="1">
      <alignment horizontal="center" vertical="center" wrapText="1"/>
    </xf>
    <xf numFmtId="164" fontId="32" fillId="3" borderId="4" xfId="3" applyNumberFormat="1" applyFont="1" applyFill="1" applyBorder="1" applyAlignment="1" applyProtection="1">
      <alignment horizontal="center" vertical="center" wrapText="1"/>
      <protection locked="0"/>
    </xf>
    <xf numFmtId="164" fontId="5" fillId="3" borderId="26" xfId="6" applyNumberFormat="1" applyFont="1" applyFill="1" applyBorder="1" applyAlignment="1" applyProtection="1">
      <alignment horizontal="center" vertical="center" wrapText="1"/>
    </xf>
    <xf numFmtId="164" fontId="32" fillId="3" borderId="11" xfId="3" applyNumberFormat="1" applyFont="1" applyFill="1" applyBorder="1" applyAlignment="1" applyProtection="1">
      <alignment horizontal="center" vertical="center" wrapText="1"/>
      <protection locked="0"/>
    </xf>
    <xf numFmtId="0" fontId="1" fillId="2" borderId="4" xfId="1" applyFill="1" applyBorder="1"/>
    <xf numFmtId="0" fontId="1" fillId="0" borderId="4" xfId="1" applyBorder="1" applyAlignment="1">
      <alignment horizontal="center" vertical="center" wrapText="1"/>
    </xf>
    <xf numFmtId="0" fontId="19" fillId="5" borderId="4" xfId="1" applyFont="1" applyFill="1" applyBorder="1" applyAlignment="1">
      <alignment horizontal="center" vertical="center" wrapText="1"/>
    </xf>
    <xf numFmtId="164" fontId="32" fillId="3" borderId="30" xfId="3" applyNumberFormat="1" applyFont="1" applyFill="1" applyBorder="1" applyAlignment="1" applyProtection="1">
      <alignment horizontal="center" vertical="center" wrapText="1"/>
      <protection locked="0"/>
    </xf>
    <xf numFmtId="164" fontId="5" fillId="3" borderId="26" xfId="3" applyNumberFormat="1" applyFont="1" applyFill="1" applyBorder="1" applyAlignment="1" applyProtection="1">
      <alignment horizontal="center" vertical="center" wrapText="1"/>
      <protection locked="0"/>
    </xf>
    <xf numFmtId="164" fontId="5" fillId="3" borderId="4" xfId="3" applyNumberFormat="1" applyFont="1" applyFill="1" applyBorder="1" applyAlignment="1" applyProtection="1">
      <alignment horizontal="left" vertical="center" wrapText="1"/>
      <protection locked="0"/>
    </xf>
    <xf numFmtId="0" fontId="16" fillId="3" borderId="4" xfId="1" applyFont="1" applyFill="1" applyBorder="1" applyAlignment="1">
      <alignment horizontal="right" vertical="center"/>
    </xf>
    <xf numFmtId="0" fontId="1" fillId="5" borderId="4" xfId="1" applyFill="1" applyBorder="1" applyAlignment="1">
      <alignment horizontal="center" vertical="center" wrapText="1"/>
    </xf>
    <xf numFmtId="0" fontId="24" fillId="3" borderId="4" xfId="0" applyFont="1" applyFill="1" applyBorder="1" applyAlignment="1">
      <alignment vertical="center"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4" fillId="3" borderId="4" xfId="1" applyFont="1" applyFill="1" applyBorder="1" applyAlignment="1" applyProtection="1">
      <alignment horizontal="center" vertical="center"/>
      <protection locked="0"/>
    </xf>
    <xf numFmtId="0" fontId="17" fillId="3" borderId="4" xfId="1" applyFont="1" applyFill="1" applyBorder="1" applyAlignment="1" applyProtection="1">
      <alignment horizontal="left" vertical="center" wrapText="1"/>
      <protection locked="0"/>
    </xf>
    <xf numFmtId="165" fontId="29" fillId="3" borderId="4" xfId="6" applyNumberFormat="1" applyFont="1" applyFill="1" applyBorder="1" applyAlignment="1" applyProtection="1">
      <alignment horizontal="right" vertical="center" wrapText="1"/>
    </xf>
    <xf numFmtId="0" fontId="4" fillId="6" borderId="22" xfId="1" applyFont="1" applyFill="1" applyBorder="1" applyAlignment="1" applyProtection="1">
      <alignment horizontal="center" vertical="center" wrapText="1"/>
      <protection locked="0"/>
    </xf>
    <xf numFmtId="164" fontId="5" fillId="6" borderId="26" xfId="3" applyNumberFormat="1" applyFont="1" applyFill="1" applyBorder="1" applyAlignment="1" applyProtection="1">
      <alignment horizontal="center" vertical="center" wrapText="1"/>
      <protection locked="0"/>
    </xf>
    <xf numFmtId="0" fontId="4" fillId="6" borderId="4" xfId="1"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xf>
    <xf numFmtId="49" fontId="5" fillId="6" borderId="31" xfId="6" applyNumberFormat="1" applyFont="1" applyFill="1" applyBorder="1" applyAlignment="1" applyProtection="1">
      <alignment horizontal="center" vertical="center" wrapText="1"/>
    </xf>
    <xf numFmtId="164" fontId="5" fillId="6" borderId="4" xfId="6" applyNumberFormat="1" applyFont="1" applyFill="1" applyBorder="1" applyAlignment="1" applyProtection="1">
      <alignment horizontal="center" vertical="center" wrapText="1"/>
    </xf>
    <xf numFmtId="164" fontId="5" fillId="6" borderId="4" xfId="3" applyNumberFormat="1"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xf>
    <xf numFmtId="0" fontId="24" fillId="3" borderId="11" xfId="0" applyFont="1" applyFill="1" applyBorder="1" applyAlignment="1">
      <alignment vertical="center" wrapText="1"/>
    </xf>
    <xf numFmtId="0" fontId="13" fillId="3" borderId="8" xfId="0" applyFont="1" applyFill="1" applyBorder="1" applyAlignment="1" applyProtection="1">
      <alignment horizontal="left" vertical="center" wrapText="1"/>
      <protection locked="0"/>
    </xf>
    <xf numFmtId="0" fontId="4" fillId="3" borderId="26" xfId="1" applyFont="1" applyFill="1" applyBorder="1" applyAlignment="1" applyProtection="1">
      <alignment horizontal="center" vertical="center" wrapText="1"/>
      <protection locked="0"/>
    </xf>
    <xf numFmtId="0" fontId="4" fillId="6" borderId="24" xfId="1" applyFont="1" applyFill="1" applyBorder="1" applyAlignment="1" applyProtection="1">
      <alignment horizontal="center" vertical="center" wrapText="1"/>
      <protection locked="0"/>
    </xf>
    <xf numFmtId="0" fontId="13" fillId="6" borderId="8" xfId="0" applyFont="1" applyFill="1" applyBorder="1" applyAlignment="1" applyProtection="1">
      <alignment horizontal="left" vertical="center" wrapText="1"/>
      <protection locked="0"/>
    </xf>
    <xf numFmtId="164" fontId="5" fillId="6" borderId="13" xfId="3" applyNumberFormat="1" applyFont="1" applyFill="1" applyBorder="1" applyAlignment="1" applyProtection="1">
      <alignment horizontal="center" vertical="center" wrapText="1"/>
      <protection locked="0"/>
    </xf>
    <xf numFmtId="0" fontId="24" fillId="6" borderId="4" xfId="0" applyFont="1" applyFill="1" applyBorder="1" applyAlignment="1">
      <alignment vertical="center" wrapText="1"/>
    </xf>
    <xf numFmtId="0" fontId="24" fillId="6" borderId="11" xfId="0" applyFont="1" applyFill="1" applyBorder="1" applyAlignment="1">
      <alignment vertical="center" wrapText="1"/>
    </xf>
    <xf numFmtId="0" fontId="13" fillId="3" borderId="4" xfId="1" applyFont="1" applyFill="1" applyBorder="1" applyAlignment="1">
      <alignment horizontal="center"/>
    </xf>
    <xf numFmtId="0" fontId="13" fillId="3" borderId="4" xfId="1" applyFont="1" applyFill="1" applyBorder="1"/>
    <xf numFmtId="0" fontId="13" fillId="3" borderId="5" xfId="1" applyFont="1" applyFill="1" applyBorder="1"/>
    <xf numFmtId="0" fontId="13" fillId="3" borderId="5" xfId="1" applyFont="1" applyFill="1" applyBorder="1" applyAlignment="1">
      <alignment horizontal="center"/>
    </xf>
    <xf numFmtId="2" fontId="13" fillId="3" borderId="4" xfId="1" applyNumberFormat="1" applyFont="1" applyFill="1" applyBorder="1" applyAlignment="1">
      <alignment horizontal="center"/>
    </xf>
    <xf numFmtId="2" fontId="22" fillId="6" borderId="4" xfId="0" applyNumberFormat="1" applyFont="1" applyFill="1" applyBorder="1" applyAlignment="1">
      <alignment horizontal="right" vertical="center" wrapText="1"/>
    </xf>
    <xf numFmtId="164" fontId="5" fillId="6" borderId="4" xfId="3" applyNumberFormat="1" applyFont="1" applyFill="1" applyBorder="1" applyAlignment="1" applyProtection="1">
      <alignment horizontal="right" vertical="center" wrapText="1"/>
      <protection locked="0"/>
    </xf>
    <xf numFmtId="164" fontId="26" fillId="3" borderId="4" xfId="6" applyNumberFormat="1" applyFont="1" applyFill="1" applyBorder="1" applyAlignment="1" applyProtection="1">
      <alignment vertical="center" wrapText="1"/>
      <protection locked="0"/>
    </xf>
    <xf numFmtId="0" fontId="13" fillId="3" borderId="4" xfId="0" applyFont="1" applyFill="1" applyBorder="1" applyProtection="1">
      <protection locked="0"/>
    </xf>
    <xf numFmtId="164" fontId="32" fillId="6" borderId="4" xfId="3" applyNumberFormat="1" applyFont="1" applyFill="1" applyBorder="1" applyAlignment="1" applyProtection="1">
      <alignment horizontal="center" vertical="center" wrapText="1"/>
      <protection locked="0"/>
    </xf>
    <xf numFmtId="0" fontId="17" fillId="6" borderId="4" xfId="1" applyFont="1" applyFill="1" applyBorder="1" applyAlignment="1" applyProtection="1">
      <alignment horizontal="left" vertical="center" wrapText="1"/>
      <protection locked="0"/>
    </xf>
    <xf numFmtId="0" fontId="4" fillId="6" borderId="29" xfId="1" applyFont="1" applyFill="1" applyBorder="1" applyAlignment="1" applyProtection="1">
      <alignment horizontal="center" vertical="center" wrapText="1"/>
      <protection locked="0"/>
    </xf>
    <xf numFmtId="0" fontId="4" fillId="6" borderId="26" xfId="1" applyFont="1" applyFill="1" applyBorder="1" applyAlignment="1" applyProtection="1">
      <alignment horizontal="center" vertical="center" wrapText="1"/>
      <protection locked="0"/>
    </xf>
    <xf numFmtId="164" fontId="5" fillId="6" borderId="29" xfId="3" applyNumberFormat="1" applyFont="1"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 fillId="3" borderId="8" xfId="1" applyFill="1" applyBorder="1"/>
    <xf numFmtId="0" fontId="28" fillId="3" borderId="26" xfId="1" applyFont="1" applyFill="1" applyBorder="1" applyAlignment="1" applyProtection="1">
      <alignment horizontal="center" vertical="center" wrapText="1"/>
      <protection locked="0"/>
    </xf>
    <xf numFmtId="2" fontId="4" fillId="6" borderId="13" xfId="3" applyNumberFormat="1" applyFont="1" applyFill="1" applyBorder="1" applyAlignment="1" applyProtection="1">
      <alignment horizontal="center" vertical="center" wrapText="1"/>
      <protection locked="0"/>
    </xf>
    <xf numFmtId="0" fontId="10" fillId="6" borderId="41" xfId="1" applyFont="1" applyFill="1" applyBorder="1" applyAlignment="1" applyProtection="1">
      <alignment horizontal="center" vertical="center" wrapText="1"/>
      <protection locked="0"/>
    </xf>
    <xf numFmtId="0" fontId="26" fillId="6" borderId="26" xfId="0" applyFont="1" applyFill="1" applyBorder="1" applyAlignment="1">
      <alignment horizontal="left" vertical="top" wrapText="1"/>
    </xf>
    <xf numFmtId="0" fontId="38" fillId="6" borderId="26" xfId="0" applyFont="1" applyFill="1" applyBorder="1" applyAlignment="1">
      <alignment horizontal="center" vertical="center" wrapText="1"/>
    </xf>
    <xf numFmtId="0" fontId="4" fillId="6" borderId="41" xfId="1" applyFont="1" applyFill="1" applyBorder="1" applyAlignment="1" applyProtection="1">
      <alignment horizontal="center" vertical="center" wrapText="1"/>
      <protection locked="0"/>
    </xf>
    <xf numFmtId="0" fontId="4" fillId="6" borderId="5" xfId="1" applyFont="1" applyFill="1" applyBorder="1" applyAlignment="1" applyProtection="1">
      <alignment horizontal="center" vertical="center" wrapText="1"/>
      <protection locked="0"/>
    </xf>
    <xf numFmtId="0" fontId="26" fillId="6" borderId="4" xfId="0" applyFont="1" applyFill="1" applyBorder="1" applyAlignment="1">
      <alignment horizontal="left" vertical="top" wrapText="1"/>
    </xf>
    <xf numFmtId="0" fontId="38" fillId="6" borderId="4" xfId="0" applyFont="1" applyFill="1" applyBorder="1" applyAlignment="1">
      <alignment horizontal="center" vertical="center" wrapText="1"/>
    </xf>
    <xf numFmtId="0" fontId="1" fillId="6" borderId="4" xfId="1" applyFill="1" applyBorder="1" applyProtection="1">
      <protection locked="0"/>
    </xf>
    <xf numFmtId="0" fontId="32" fillId="6" borderId="25" xfId="3" applyNumberFormat="1" applyFont="1" applyFill="1" applyBorder="1" applyAlignment="1" applyProtection="1">
      <alignment horizontal="center" vertical="center" wrapText="1"/>
      <protection locked="0"/>
    </xf>
    <xf numFmtId="0" fontId="32" fillId="6" borderId="26" xfId="3" applyNumberFormat="1" applyFont="1" applyFill="1" applyBorder="1" applyAlignment="1" applyProtection="1">
      <alignment horizontal="center" vertical="center" wrapText="1"/>
      <protection locked="0"/>
    </xf>
    <xf numFmtId="0" fontId="24" fillId="6" borderId="4" xfId="1" applyFont="1" applyFill="1" applyBorder="1" applyAlignment="1">
      <alignment horizontal="left" vertical="top" wrapText="1"/>
    </xf>
    <xf numFmtId="0" fontId="24" fillId="6" borderId="4" xfId="1" applyFont="1" applyFill="1" applyBorder="1" applyAlignment="1">
      <alignment horizontal="center" vertical="center"/>
    </xf>
    <xf numFmtId="0" fontId="17" fillId="6" borderId="4" xfId="1" applyFont="1" applyFill="1" applyBorder="1" applyAlignment="1" applyProtection="1">
      <alignment horizontal="center" vertical="center" wrapText="1"/>
      <protection locked="0"/>
    </xf>
    <xf numFmtId="0" fontId="1" fillId="6" borderId="4" xfId="1" applyFill="1" applyBorder="1"/>
    <xf numFmtId="164" fontId="22" fillId="3" borderId="4" xfId="6" applyNumberFormat="1" applyFont="1" applyFill="1" applyBorder="1" applyAlignment="1" applyProtection="1">
      <alignment horizontal="center" vertical="center" wrapText="1"/>
      <protection locked="0"/>
    </xf>
    <xf numFmtId="0" fontId="17" fillId="3" borderId="29" xfId="1" applyFont="1" applyFill="1" applyBorder="1" applyAlignment="1" applyProtection="1">
      <alignment horizontal="center" vertical="center" wrapText="1"/>
      <protection locked="0"/>
    </xf>
    <xf numFmtId="166" fontId="17" fillId="3" borderId="4" xfId="4" applyNumberFormat="1" applyFont="1" applyFill="1" applyBorder="1" applyAlignment="1">
      <alignment horizontal="center" vertical="center" wrapText="1"/>
    </xf>
    <xf numFmtId="166" fontId="17" fillId="3" borderId="4" xfId="4" applyNumberFormat="1" applyFont="1" applyFill="1" applyBorder="1" applyAlignment="1">
      <alignment horizontal="center" vertical="center"/>
    </xf>
    <xf numFmtId="0" fontId="24" fillId="3" borderId="4" xfId="1" applyFont="1" applyFill="1" applyBorder="1" applyAlignment="1">
      <alignment horizontal="center" vertical="center"/>
    </xf>
    <xf numFmtId="165" fontId="24" fillId="3" borderId="4" xfId="1" applyNumberFormat="1" applyFont="1" applyFill="1" applyBorder="1" applyAlignment="1">
      <alignment horizontal="center" vertical="center"/>
    </xf>
    <xf numFmtId="0" fontId="1" fillId="3" borderId="4" xfId="1" applyFill="1" applyBorder="1" applyAlignment="1">
      <alignment horizontal="center" vertical="center"/>
    </xf>
    <xf numFmtId="166" fontId="17" fillId="3" borderId="4" xfId="4" applyNumberFormat="1" applyFont="1" applyFill="1" applyBorder="1" applyAlignment="1">
      <alignment horizontal="center" vertical="top"/>
    </xf>
    <xf numFmtId="0" fontId="24" fillId="3" borderId="4" xfId="1" applyFont="1" applyFill="1" applyBorder="1" applyAlignment="1">
      <alignment horizontal="center" vertical="top"/>
    </xf>
    <xf numFmtId="0" fontId="1" fillId="3" borderId="29" xfId="1" applyFill="1" applyBorder="1" applyAlignment="1"/>
    <xf numFmtId="0" fontId="24" fillId="3" borderId="8" xfId="0" applyFont="1" applyFill="1" applyBorder="1" applyAlignment="1">
      <alignment vertical="center" wrapText="1"/>
    </xf>
    <xf numFmtId="0" fontId="0" fillId="6" borderId="4" xfId="0" applyFill="1" applyBorder="1" applyAlignment="1">
      <alignment horizontal="center" vertical="center" wrapText="1"/>
    </xf>
    <xf numFmtId="0" fontId="1" fillId="3" borderId="4" xfId="1" applyFill="1" applyBorder="1" applyAlignment="1"/>
    <xf numFmtId="0" fontId="24" fillId="3" borderId="4" xfId="1" applyFont="1" applyFill="1" applyBorder="1"/>
    <xf numFmtId="0" fontId="24" fillId="3" borderId="4" xfId="1" applyFont="1" applyFill="1" applyBorder="1" applyAlignment="1">
      <alignment horizontal="center"/>
    </xf>
    <xf numFmtId="164" fontId="5" fillId="6" borderId="25" xfId="3" applyNumberFormat="1"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xf>
    <xf numFmtId="0" fontId="24" fillId="6" borderId="8" xfId="0" applyFont="1" applyFill="1" applyBorder="1" applyAlignment="1">
      <alignment vertical="center" wrapText="1"/>
    </xf>
    <xf numFmtId="0" fontId="24" fillId="5" borderId="4" xfId="0" applyFont="1" applyFill="1" applyBorder="1" applyAlignment="1">
      <alignment vertical="center" wrapText="1"/>
    </xf>
    <xf numFmtId="0" fontId="24" fillId="5" borderId="8" xfId="0" applyFont="1" applyFill="1" applyBorder="1" applyAlignment="1">
      <alignment vertical="center" wrapText="1"/>
    </xf>
    <xf numFmtId="0" fontId="32" fillId="6" borderId="4" xfId="3" applyNumberFormat="1" applyFont="1" applyFill="1" applyBorder="1" applyAlignment="1" applyProtection="1">
      <alignment horizontal="center" vertical="center" wrapText="1"/>
      <protection locked="0"/>
    </xf>
    <xf numFmtId="165" fontId="11" fillId="3" borderId="4" xfId="0" applyNumberFormat="1" applyFont="1" applyFill="1" applyBorder="1" applyAlignment="1" applyProtection="1">
      <alignment horizontal="right" vertical="center"/>
      <protection locked="0"/>
    </xf>
    <xf numFmtId="165" fontId="3" fillId="3" borderId="4" xfId="0" applyNumberFormat="1" applyFont="1" applyFill="1" applyBorder="1" applyAlignment="1" applyProtection="1">
      <alignment horizontal="right" vertical="center"/>
      <protection locked="0"/>
    </xf>
    <xf numFmtId="165" fontId="29" fillId="3" borderId="29" xfId="6" applyNumberFormat="1" applyFont="1" applyFill="1" applyBorder="1" applyAlignment="1" applyProtection="1">
      <alignment horizontal="right" vertical="center" wrapText="1"/>
    </xf>
    <xf numFmtId="165" fontId="29" fillId="3" borderId="11" xfId="6" applyNumberFormat="1" applyFont="1" applyFill="1" applyBorder="1" applyAlignment="1" applyProtection="1">
      <alignment horizontal="right" vertical="center" wrapText="1"/>
    </xf>
    <xf numFmtId="0" fontId="2" fillId="3" borderId="11"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4" fillId="3" borderId="28" xfId="1" applyFont="1" applyFill="1" applyBorder="1" applyAlignment="1" applyProtection="1">
      <alignment horizontal="center" vertical="center" wrapText="1"/>
      <protection locked="0"/>
    </xf>
    <xf numFmtId="43" fontId="24" fillId="6" borderId="4" xfId="1" applyNumberFormat="1" applyFont="1" applyFill="1" applyBorder="1" applyAlignment="1">
      <alignment horizontal="center"/>
    </xf>
    <xf numFmtId="0" fontId="24" fillId="6" borderId="4" xfId="1" applyFont="1" applyFill="1" applyBorder="1"/>
    <xf numFmtId="0" fontId="24" fillId="6" borderId="4" xfId="1" applyFont="1" applyFill="1" applyBorder="1" applyAlignment="1">
      <alignment horizontal="center"/>
    </xf>
    <xf numFmtId="0" fontId="32" fillId="6" borderId="6" xfId="3" applyNumberFormat="1" applyFont="1" applyFill="1" applyBorder="1" applyAlignment="1" applyProtection="1">
      <alignment horizontal="center" vertical="center" wrapText="1"/>
      <protection locked="0"/>
    </xf>
    <xf numFmtId="0" fontId="1" fillId="0" borderId="4" xfId="1" applyFill="1" applyBorder="1"/>
    <xf numFmtId="0" fontId="4" fillId="3" borderId="22" xfId="1" applyFont="1" applyFill="1" applyBorder="1" applyAlignment="1" applyProtection="1">
      <alignment horizontal="center" vertical="center" wrapText="1"/>
      <protection locked="0"/>
    </xf>
    <xf numFmtId="165" fontId="24" fillId="3" borderId="4" xfId="1" applyNumberFormat="1" applyFont="1" applyFill="1" applyBorder="1" applyAlignment="1">
      <alignment horizontal="center" vertical="top"/>
    </xf>
    <xf numFmtId="0" fontId="21" fillId="3" borderId="4" xfId="0" applyFont="1" applyFill="1" applyBorder="1" applyAlignment="1">
      <alignment horizontal="center" vertical="center" wrapText="1"/>
    </xf>
    <xf numFmtId="0" fontId="16" fillId="3" borderId="8" xfId="1" applyFont="1" applyFill="1" applyBorder="1"/>
    <xf numFmtId="165" fontId="16" fillId="3" borderId="8" xfId="1" applyNumberFormat="1" applyFont="1" applyFill="1" applyBorder="1"/>
    <xf numFmtId="0" fontId="16" fillId="3" borderId="4" xfId="1" applyFont="1" applyFill="1" applyBorder="1"/>
    <xf numFmtId="0" fontId="0" fillId="3" borderId="4" xfId="0" applyFill="1" applyBorder="1" applyAlignment="1">
      <alignment horizontal="center" vertical="center"/>
    </xf>
    <xf numFmtId="2" fontId="29" fillId="3" borderId="36" xfId="6" applyNumberFormat="1" applyFont="1" applyFill="1" applyBorder="1" applyAlignment="1" applyProtection="1">
      <alignment horizontal="right" vertical="center" wrapText="1"/>
    </xf>
    <xf numFmtId="2" fontId="29" fillId="3" borderId="4" xfId="6" applyNumberFormat="1" applyFont="1" applyFill="1" applyBorder="1" applyAlignment="1" applyProtection="1">
      <alignment horizontal="right" vertical="center" wrapText="1"/>
    </xf>
    <xf numFmtId="2" fontId="11" fillId="3" borderId="4" xfId="0" applyNumberFormat="1" applyFont="1" applyFill="1" applyBorder="1" applyAlignment="1" applyProtection="1">
      <alignment horizontal="right" vertical="center"/>
      <protection locked="0"/>
    </xf>
    <xf numFmtId="2" fontId="29" fillId="3" borderId="11" xfId="6" applyNumberFormat="1" applyFont="1" applyFill="1" applyBorder="1" applyAlignment="1" applyProtection="1">
      <alignment horizontal="right" vertical="center" wrapText="1"/>
    </xf>
    <xf numFmtId="2" fontId="11" fillId="3" borderId="11" xfId="0" applyNumberFormat="1" applyFont="1" applyFill="1" applyBorder="1" applyAlignment="1" applyProtection="1">
      <alignment horizontal="right" vertical="center"/>
      <protection locked="0"/>
    </xf>
    <xf numFmtId="0" fontId="19" fillId="5" borderId="29" xfId="1" applyFont="1" applyFill="1" applyBorder="1" applyAlignment="1">
      <alignment horizontal="center" vertical="center" wrapText="1"/>
    </xf>
    <xf numFmtId="2" fontId="24" fillId="6" borderId="4" xfId="0" applyNumberFormat="1" applyFont="1" applyFill="1" applyBorder="1" applyAlignment="1">
      <alignment horizontal="right" vertical="center" wrapText="1"/>
    </xf>
    <xf numFmtId="165" fontId="25" fillId="3" borderId="4" xfId="6" applyNumberFormat="1" applyFont="1" applyFill="1" applyBorder="1" applyAlignment="1" applyProtection="1">
      <alignment horizontal="center" vertical="center" wrapText="1"/>
    </xf>
    <xf numFmtId="165" fontId="26" fillId="3" borderId="4" xfId="6" applyNumberFormat="1" applyFont="1" applyFill="1" applyBorder="1" applyAlignment="1" applyProtection="1">
      <alignment horizontal="right" vertical="center" wrapText="1"/>
    </xf>
    <xf numFmtId="165" fontId="26" fillId="3" borderId="4" xfId="0" applyNumberFormat="1" applyFont="1" applyFill="1" applyBorder="1" applyAlignment="1" applyProtection="1">
      <alignment horizontal="right" vertical="center"/>
      <protection locked="0"/>
    </xf>
    <xf numFmtId="2" fontId="25" fillId="3" borderId="4" xfId="6" applyNumberFormat="1" applyFont="1" applyFill="1" applyBorder="1" applyAlignment="1" applyProtection="1">
      <alignment horizontal="center" vertical="center" wrapText="1"/>
    </xf>
    <xf numFmtId="165" fontId="24" fillId="0" borderId="32" xfId="1" applyNumberFormat="1" applyFont="1" applyBorder="1" applyAlignment="1">
      <alignment horizontal="center" vertical="center"/>
    </xf>
    <xf numFmtId="165" fontId="24" fillId="0" borderId="47" xfId="1" applyNumberFormat="1" applyFont="1" applyBorder="1" applyAlignment="1">
      <alignment horizontal="center" vertical="center"/>
    </xf>
    <xf numFmtId="165" fontId="24" fillId="3" borderId="4" xfId="1" applyNumberFormat="1" applyFont="1" applyFill="1" applyBorder="1" applyAlignment="1">
      <alignment horizontal="center"/>
    </xf>
    <xf numFmtId="0" fontId="9" fillId="3" borderId="9" xfId="1"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0" fontId="2" fillId="3" borderId="11" xfId="1" applyFont="1" applyFill="1" applyBorder="1" applyAlignment="1" applyProtection="1">
      <alignment horizontal="center" vertical="center" wrapText="1"/>
      <protection locked="0"/>
    </xf>
    <xf numFmtId="0" fontId="2" fillId="3" borderId="15" xfId="1" applyFont="1" applyFill="1" applyBorder="1" applyAlignment="1" applyProtection="1">
      <alignment horizontal="center" vertical="center" wrapText="1"/>
      <protection locked="0"/>
    </xf>
    <xf numFmtId="0" fontId="32" fillId="6" borderId="50" xfId="3" applyNumberFormat="1" applyFont="1" applyFill="1" applyBorder="1" applyAlignment="1" applyProtection="1">
      <alignment horizontal="center" vertical="center" wrapText="1"/>
      <protection locked="0"/>
    </xf>
    <xf numFmtId="0" fontId="39" fillId="6" borderId="5" xfId="0" applyFont="1" applyFill="1" applyBorder="1" applyAlignment="1">
      <alignment horizontal="left" wrapText="1"/>
    </xf>
    <xf numFmtId="0" fontId="39" fillId="6" borderId="0" xfId="0" applyFont="1" applyFill="1" applyBorder="1" applyAlignment="1">
      <alignment horizontal="left" wrapText="1"/>
    </xf>
    <xf numFmtId="2" fontId="4" fillId="6" borderId="51" xfId="3" applyNumberFormat="1" applyFont="1" applyFill="1" applyBorder="1" applyAlignment="1" applyProtection="1">
      <alignment horizontal="center" vertical="center" wrapText="1"/>
      <protection locked="0"/>
    </xf>
    <xf numFmtId="0" fontId="32" fillId="6" borderId="0" xfId="3" applyNumberFormat="1" applyFont="1" applyFill="1" applyBorder="1" applyAlignment="1" applyProtection="1">
      <alignment horizontal="center" vertical="center" wrapText="1"/>
      <protection locked="0"/>
    </xf>
    <xf numFmtId="0" fontId="17" fillId="6" borderId="5" xfId="1" applyFont="1" applyFill="1" applyBorder="1" applyAlignment="1" applyProtection="1">
      <alignment horizontal="center" vertical="center" wrapText="1"/>
      <protection locked="0"/>
    </xf>
    <xf numFmtId="0" fontId="32" fillId="6" borderId="5" xfId="3" applyNumberFormat="1" applyFont="1" applyFill="1" applyBorder="1" applyAlignment="1" applyProtection="1">
      <alignment horizontal="center" vertical="center" wrapText="1"/>
      <protection locked="0"/>
    </xf>
    <xf numFmtId="2" fontId="29" fillId="3" borderId="52" xfId="6" applyNumberFormat="1" applyFont="1" applyFill="1" applyBorder="1" applyAlignment="1" applyProtection="1">
      <alignment horizontal="right" vertical="center" wrapText="1"/>
    </xf>
    <xf numFmtId="49" fontId="3" fillId="3" borderId="5" xfId="0" applyNumberFormat="1" applyFont="1" applyFill="1" applyBorder="1" applyAlignment="1" applyProtection="1">
      <alignment horizontal="right" vertical="center"/>
      <protection locked="0"/>
    </xf>
    <xf numFmtId="49" fontId="3" fillId="3" borderId="15" xfId="0" applyNumberFormat="1" applyFont="1" applyFill="1" applyBorder="1" applyAlignment="1" applyProtection="1">
      <alignment horizontal="right" vertical="center"/>
      <protection locked="0"/>
    </xf>
    <xf numFmtId="165" fontId="16" fillId="3" borderId="33" xfId="1" applyNumberFormat="1" applyFont="1" applyFill="1" applyBorder="1"/>
    <xf numFmtId="164" fontId="5" fillId="6" borderId="51" xfId="3" applyNumberFormat="1" applyFont="1" applyFill="1" applyBorder="1" applyAlignment="1" applyProtection="1">
      <alignment horizontal="center" vertical="center" wrapText="1"/>
      <protection locked="0"/>
    </xf>
    <xf numFmtId="166" fontId="17" fillId="3" borderId="5" xfId="4" applyNumberFormat="1" applyFont="1" applyFill="1" applyBorder="1" applyAlignment="1">
      <alignment horizontal="center" vertical="top"/>
    </xf>
    <xf numFmtId="0" fontId="24" fillId="3" borderId="5" xfId="1" applyFont="1" applyFill="1" applyBorder="1" applyAlignment="1">
      <alignment horizontal="center" vertical="center"/>
    </xf>
    <xf numFmtId="0" fontId="21" fillId="3" borderId="5" xfId="0" applyFont="1" applyFill="1" applyBorder="1" applyAlignment="1">
      <alignment horizontal="center" vertical="center" wrapText="1"/>
    </xf>
    <xf numFmtId="0" fontId="1" fillId="3" borderId="5" xfId="1" applyFill="1" applyBorder="1" applyAlignment="1">
      <alignment horizontal="center" vertical="center"/>
    </xf>
    <xf numFmtId="164" fontId="5" fillId="6" borderId="5" xfId="3" applyNumberFormat="1" applyFont="1" applyFill="1" applyBorder="1" applyAlignment="1" applyProtection="1">
      <alignment horizontal="center" vertical="center" wrapText="1"/>
      <protection locked="0"/>
    </xf>
    <xf numFmtId="164" fontId="5" fillId="6" borderId="0" xfId="3" applyNumberFormat="1" applyFont="1" applyFill="1" applyBorder="1" applyAlignment="1" applyProtection="1">
      <alignment horizontal="center" vertical="center" wrapText="1"/>
      <protection locked="0"/>
    </xf>
    <xf numFmtId="164" fontId="5" fillId="3" borderId="5" xfId="3" applyNumberFormat="1" applyFont="1" applyFill="1" applyBorder="1" applyAlignment="1" applyProtection="1">
      <alignment horizontal="left" vertical="center" wrapText="1"/>
      <protection locked="0"/>
    </xf>
    <xf numFmtId="0" fontId="1" fillId="3" borderId="5" xfId="1" applyFill="1" applyBorder="1"/>
    <xf numFmtId="164" fontId="5" fillId="3" borderId="5" xfId="3" applyNumberFormat="1" applyFont="1" applyFill="1" applyBorder="1" applyAlignment="1" applyProtection="1">
      <alignment horizontal="center" vertical="center" wrapText="1"/>
      <protection locked="0"/>
    </xf>
    <xf numFmtId="164" fontId="5" fillId="3" borderId="5" xfId="6" applyNumberFormat="1" applyFont="1" applyFill="1" applyBorder="1" applyAlignment="1" applyProtection="1">
      <alignment horizontal="center" vertical="center" wrapText="1"/>
    </xf>
    <xf numFmtId="164" fontId="5" fillId="3" borderId="0" xfId="6" applyNumberFormat="1" applyFont="1" applyFill="1" applyBorder="1" applyAlignment="1" applyProtection="1">
      <alignment horizontal="center" vertical="center" wrapText="1"/>
    </xf>
    <xf numFmtId="164" fontId="5" fillId="6" borderId="43" xfId="3" applyNumberFormat="1" applyFont="1" applyFill="1" applyBorder="1" applyAlignment="1" applyProtection="1">
      <alignment horizontal="center" vertical="center" wrapText="1"/>
      <protection locked="0"/>
    </xf>
    <xf numFmtId="2" fontId="22" fillId="3" borderId="5" xfId="0" applyNumberFormat="1" applyFont="1" applyFill="1" applyBorder="1" applyAlignment="1">
      <alignment horizontal="center" vertical="center" wrapText="1"/>
    </xf>
    <xf numFmtId="2" fontId="22" fillId="6" borderId="5" xfId="0" applyNumberFormat="1" applyFont="1" applyFill="1" applyBorder="1" applyAlignment="1">
      <alignment horizontal="right" vertical="center" wrapText="1"/>
    </xf>
    <xf numFmtId="0" fontId="9" fillId="3" borderId="2" xfId="1" applyFont="1" applyFill="1" applyBorder="1" applyAlignment="1" applyProtection="1">
      <alignment horizontal="center" vertical="center" wrapText="1"/>
      <protection locked="0"/>
    </xf>
    <xf numFmtId="0" fontId="9" fillId="3" borderId="47" xfId="1" applyFont="1" applyFill="1" applyBorder="1" applyAlignment="1" applyProtection="1">
      <alignment horizontal="center" vertical="center" wrapText="1"/>
      <protection locked="0"/>
    </xf>
    <xf numFmtId="0" fontId="1" fillId="0" borderId="29" xfId="1" applyBorder="1"/>
    <xf numFmtId="0" fontId="1" fillId="0" borderId="4" xfId="1" applyBorder="1" applyProtection="1">
      <protection locked="0"/>
    </xf>
    <xf numFmtId="165" fontId="1" fillId="3" borderId="4" xfId="1" applyNumberFormat="1" applyFill="1" applyBorder="1"/>
    <xf numFmtId="165" fontId="24" fillId="0" borderId="54" xfId="0" applyNumberFormat="1" applyFont="1" applyBorder="1" applyAlignment="1">
      <alignment horizontal="center" vertical="center" wrapText="1"/>
    </xf>
    <xf numFmtId="0" fontId="13" fillId="3" borderId="5" xfId="0" applyFont="1" applyFill="1" applyBorder="1" applyProtection="1">
      <protection locked="0"/>
    </xf>
    <xf numFmtId="0" fontId="1" fillId="3" borderId="4" xfId="1" applyFill="1" applyBorder="1" applyProtection="1">
      <protection locked="0"/>
    </xf>
    <xf numFmtId="0" fontId="1" fillId="3" borderId="0" xfId="1" applyFill="1"/>
    <xf numFmtId="0" fontId="1" fillId="3" borderId="0" xfId="1" applyFill="1" applyProtection="1">
      <protection locked="0"/>
    </xf>
    <xf numFmtId="165" fontId="13" fillId="0" borderId="62" xfId="0" applyNumberFormat="1" applyFont="1" applyBorder="1" applyAlignment="1" applyProtection="1">
      <alignment horizontal="center" vertical="center"/>
      <protection locked="0"/>
    </xf>
    <xf numFmtId="165" fontId="24" fillId="2" borderId="29" xfId="1" applyNumberFormat="1" applyFont="1" applyFill="1" applyBorder="1" applyAlignment="1">
      <alignment horizontal="center" vertical="center" wrapText="1"/>
    </xf>
    <xf numFmtId="2" fontId="24" fillId="2" borderId="29" xfId="1" applyNumberFormat="1" applyFont="1" applyFill="1" applyBorder="1" applyAlignment="1">
      <alignment horizontal="center" vertical="center"/>
    </xf>
    <xf numFmtId="2" fontId="24" fillId="2" borderId="43" xfId="1" applyNumberFormat="1" applyFont="1" applyFill="1" applyBorder="1" applyAlignment="1">
      <alignment horizontal="center" vertical="center"/>
    </xf>
    <xf numFmtId="165" fontId="24" fillId="2" borderId="5" xfId="1" applyNumberFormat="1" applyFont="1" applyFill="1" applyBorder="1" applyAlignment="1">
      <alignment horizontal="center" vertical="center"/>
    </xf>
    <xf numFmtId="165" fontId="24" fillId="2" borderId="6" xfId="1" applyNumberFormat="1" applyFont="1" applyFill="1" applyBorder="1" applyAlignment="1">
      <alignment horizontal="center" vertical="center"/>
    </xf>
    <xf numFmtId="165" fontId="24" fillId="2" borderId="4" xfId="1" applyNumberFormat="1" applyFont="1" applyFill="1" applyBorder="1" applyAlignment="1">
      <alignment horizontal="center" vertical="center"/>
    </xf>
    <xf numFmtId="165" fontId="24" fillId="2" borderId="4" xfId="1" applyNumberFormat="1" applyFont="1" applyFill="1" applyBorder="1" applyAlignment="1">
      <alignment horizontal="center" vertical="center" wrapText="1"/>
    </xf>
    <xf numFmtId="2" fontId="24" fillId="2" borderId="4" xfId="1" applyNumberFormat="1" applyFont="1" applyFill="1" applyBorder="1" applyAlignment="1">
      <alignment horizontal="center" vertical="center"/>
    </xf>
    <xf numFmtId="2" fontId="24" fillId="2" borderId="5" xfId="1" applyNumberFormat="1" applyFont="1" applyFill="1" applyBorder="1" applyAlignment="1">
      <alignment horizontal="center" vertical="center"/>
    </xf>
    <xf numFmtId="165" fontId="36" fillId="2" borderId="6" xfId="1" applyNumberFormat="1" applyFont="1" applyFill="1" applyBorder="1" applyAlignment="1">
      <alignment horizontal="center" vertical="center" wrapText="1"/>
    </xf>
    <xf numFmtId="165" fontId="24" fillId="2" borderId="32" xfId="1" applyNumberFormat="1" applyFont="1" applyFill="1" applyBorder="1" applyAlignment="1">
      <alignment horizontal="center" vertical="center"/>
    </xf>
    <xf numFmtId="165" fontId="24" fillId="2" borderId="18" xfId="1" applyNumberFormat="1" applyFont="1" applyFill="1" applyBorder="1" applyAlignment="1">
      <alignment horizontal="center" vertical="center"/>
    </xf>
    <xf numFmtId="165" fontId="24" fillId="2" borderId="31" xfId="1" applyNumberFormat="1" applyFont="1" applyFill="1" applyBorder="1" applyAlignment="1">
      <alignment horizontal="center" vertical="center" wrapText="1"/>
    </xf>
    <xf numFmtId="165" fontId="24" fillId="2" borderId="29" xfId="1" applyNumberFormat="1" applyFont="1" applyFill="1" applyBorder="1" applyAlignment="1">
      <alignment horizontal="center" vertical="center"/>
    </xf>
    <xf numFmtId="165" fontId="24" fillId="2" borderId="6" xfId="1" applyNumberFormat="1" applyFont="1" applyFill="1" applyBorder="1" applyAlignment="1">
      <alignment horizontal="center" vertical="center" wrapText="1"/>
    </xf>
    <xf numFmtId="165" fontId="24" fillId="2" borderId="47" xfId="1" applyNumberFormat="1" applyFont="1" applyFill="1" applyBorder="1" applyAlignment="1">
      <alignment horizontal="center" vertical="center"/>
    </xf>
    <xf numFmtId="0" fontId="24" fillId="2" borderId="6" xfId="1" applyFont="1" applyFill="1" applyBorder="1"/>
    <xf numFmtId="0" fontId="24" fillId="0" borderId="6" xfId="1" applyFont="1" applyBorder="1" applyAlignment="1">
      <alignment horizontal="center" wrapText="1"/>
    </xf>
    <xf numFmtId="165" fontId="22" fillId="3" borderId="29" xfId="1" applyNumberFormat="1" applyFont="1" applyFill="1" applyBorder="1" applyAlignment="1">
      <alignment horizontal="center" vertical="center"/>
    </xf>
    <xf numFmtId="165" fontId="1" fillId="3" borderId="4" xfId="1" applyNumberFormat="1" applyFill="1" applyBorder="1" applyAlignment="1">
      <alignment horizontal="center" vertical="center"/>
    </xf>
    <xf numFmtId="165" fontId="35" fillId="3" borderId="29" xfId="1" applyNumberFormat="1" applyFont="1" applyFill="1" applyBorder="1" applyAlignment="1">
      <alignment horizontal="center" vertical="center"/>
    </xf>
    <xf numFmtId="165" fontId="16" fillId="3" borderId="4" xfId="1" applyNumberFormat="1" applyFont="1" applyFill="1" applyBorder="1" applyAlignment="1">
      <alignment horizontal="center" vertical="center"/>
    </xf>
    <xf numFmtId="43" fontId="35" fillId="6" borderId="4" xfId="1" applyNumberFormat="1" applyFont="1" applyFill="1" applyBorder="1" applyAlignment="1" applyProtection="1">
      <alignment horizontal="center" vertical="center"/>
      <protection locked="0"/>
    </xf>
    <xf numFmtId="43" fontId="16" fillId="6" borderId="4" xfId="1" applyNumberFormat="1" applyFont="1" applyFill="1" applyBorder="1" applyAlignment="1" applyProtection="1">
      <alignment horizontal="center" vertical="center"/>
      <protection locked="0"/>
    </xf>
    <xf numFmtId="0" fontId="43" fillId="3" borderId="4" xfId="0" applyFont="1" applyFill="1" applyBorder="1" applyAlignment="1">
      <alignment horizontal="center" vertical="center" wrapText="1"/>
    </xf>
    <xf numFmtId="43" fontId="16" fillId="6" borderId="4" xfId="1" applyNumberFormat="1" applyFont="1" applyFill="1" applyBorder="1" applyAlignment="1">
      <alignment horizontal="center" vertical="center"/>
    </xf>
    <xf numFmtId="0" fontId="16" fillId="6" borderId="4" xfId="1" applyFont="1" applyFill="1" applyBorder="1"/>
    <xf numFmtId="43" fontId="16" fillId="6" borderId="4" xfId="1" applyNumberFormat="1" applyFont="1" applyFill="1" applyBorder="1"/>
    <xf numFmtId="9" fontId="13" fillId="3" borderId="4" xfId="1" applyNumberFormat="1" applyFont="1" applyFill="1" applyBorder="1"/>
    <xf numFmtId="165" fontId="13" fillId="3" borderId="4" xfId="1" applyNumberFormat="1" applyFont="1" applyFill="1" applyBorder="1"/>
    <xf numFmtId="0" fontId="49" fillId="7" borderId="38" xfId="0" applyFont="1" applyFill="1" applyBorder="1" applyAlignment="1">
      <alignment horizontal="left"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8" xfId="0" applyFont="1" applyBorder="1" applyAlignment="1">
      <alignment horizontal="left" vertical="top" wrapText="1"/>
    </xf>
    <xf numFmtId="0" fontId="26" fillId="0" borderId="38" xfId="0" applyFont="1" applyFill="1" applyBorder="1" applyAlignment="1">
      <alignment horizontal="center" vertical="center" wrapText="1"/>
    </xf>
    <xf numFmtId="0" fontId="26" fillId="0" borderId="4" xfId="1" applyFont="1" applyBorder="1" applyAlignment="1" applyProtection="1">
      <alignment horizontal="center" vertical="center"/>
      <protection locked="0"/>
    </xf>
    <xf numFmtId="0" fontId="26" fillId="0" borderId="63" xfId="0" applyFont="1" applyBorder="1" applyAlignment="1">
      <alignment horizontal="center" vertical="center" wrapText="1"/>
    </xf>
    <xf numFmtId="0" fontId="49" fillId="0" borderId="0" xfId="0" applyFont="1" applyAlignment="1">
      <alignment horizontal="center" vertical="center" wrapText="1"/>
    </xf>
    <xf numFmtId="0" fontId="49" fillId="0" borderId="38" xfId="0" applyFont="1" applyBorder="1" applyAlignment="1">
      <alignment horizontal="left" vertical="top" wrapText="1"/>
    </xf>
    <xf numFmtId="0" fontId="49" fillId="0" borderId="0" xfId="0" applyFont="1" applyAlignment="1">
      <alignment horizontal="left" vertical="top" wrapText="1"/>
    </xf>
    <xf numFmtId="0" fontId="26" fillId="0" borderId="63" xfId="0" applyFont="1" applyBorder="1" applyAlignment="1">
      <alignment vertical="center" wrapText="1"/>
    </xf>
    <xf numFmtId="0" fontId="1" fillId="0" borderId="4" xfId="1" applyFill="1" applyBorder="1" applyProtection="1">
      <protection locked="0"/>
    </xf>
    <xf numFmtId="165" fontId="35" fillId="6" borderId="4" xfId="1" applyNumberFormat="1" applyFont="1" applyFill="1" applyBorder="1" applyAlignment="1" applyProtection="1">
      <alignment horizontal="center" vertical="center"/>
      <protection locked="0"/>
    </xf>
    <xf numFmtId="0" fontId="35" fillId="6" borderId="4" xfId="1" applyFont="1" applyFill="1" applyBorder="1" applyAlignment="1" applyProtection="1">
      <alignment horizontal="center" vertical="center"/>
      <protection locked="0"/>
    </xf>
    <xf numFmtId="43" fontId="1" fillId="3" borderId="4" xfId="1" applyNumberFormat="1" applyFill="1" applyBorder="1" applyAlignment="1" applyProtection="1">
      <alignment horizontal="center" vertical="center"/>
      <protection locked="0"/>
    </xf>
    <xf numFmtId="0" fontId="1" fillId="0" borderId="0" xfId="1" applyFill="1"/>
    <xf numFmtId="0" fontId="1" fillId="0" borderId="0" xfId="1" applyFill="1" applyProtection="1">
      <protection locked="0"/>
    </xf>
    <xf numFmtId="9" fontId="13" fillId="0" borderId="59" xfId="0" applyNumberFormat="1" applyFont="1" applyFill="1" applyBorder="1" applyAlignment="1" applyProtection="1">
      <alignment horizontal="center" vertical="center"/>
      <protection locked="0"/>
    </xf>
    <xf numFmtId="43" fontId="1" fillId="3" borderId="4" xfId="1" applyNumberFormat="1" applyFill="1" applyBorder="1" applyAlignment="1">
      <alignment horizontal="center" vertical="center"/>
    </xf>
    <xf numFmtId="165" fontId="26" fillId="2" borderId="53" xfId="0" applyNumberFormat="1" applyFont="1" applyFill="1" applyBorder="1" applyAlignment="1">
      <alignment horizontal="center" vertical="center" wrapText="1"/>
    </xf>
    <xf numFmtId="0" fontId="1" fillId="0" borderId="6" xfId="1" applyFill="1" applyBorder="1" applyProtection="1">
      <protection locked="0"/>
    </xf>
    <xf numFmtId="165" fontId="1" fillId="3" borderId="4" xfId="1" applyNumberFormat="1" applyFill="1" applyBorder="1" applyAlignment="1" applyProtection="1">
      <alignment horizontal="center" vertical="center"/>
      <protection locked="0"/>
    </xf>
    <xf numFmtId="9" fontId="22" fillId="0" borderId="60" xfId="0" applyNumberFormat="1" applyFont="1" applyFill="1" applyBorder="1" applyAlignment="1" applyProtection="1">
      <alignment horizontal="center" vertical="center"/>
      <protection locked="0"/>
    </xf>
    <xf numFmtId="165" fontId="26" fillId="3" borderId="4" xfId="1" applyNumberFormat="1" applyFont="1" applyFill="1" applyBorder="1" applyAlignment="1">
      <alignment horizontal="center" vertical="center"/>
    </xf>
    <xf numFmtId="0" fontId="26" fillId="3" borderId="4" xfId="1" applyFont="1" applyFill="1" applyBorder="1" applyAlignment="1">
      <alignment horizontal="center" vertical="center"/>
    </xf>
    <xf numFmtId="0" fontId="26" fillId="3" borderId="4" xfId="0" applyFont="1" applyFill="1" applyBorder="1" applyAlignment="1">
      <alignment vertical="center" wrapText="1"/>
    </xf>
    <xf numFmtId="165" fontId="11" fillId="3" borderId="4" xfId="1" applyNumberFormat="1" applyFont="1" applyFill="1" applyBorder="1" applyAlignment="1">
      <alignment horizontal="center" vertical="center"/>
    </xf>
    <xf numFmtId="0" fontId="11" fillId="3" borderId="4" xfId="1" applyFont="1" applyFill="1" applyBorder="1" applyAlignment="1">
      <alignment horizontal="center" vertical="center"/>
    </xf>
    <xf numFmtId="0" fontId="16" fillId="3" borderId="4" xfId="1" applyFont="1" applyFill="1" applyBorder="1" applyAlignment="1">
      <alignment horizontal="center" vertical="center"/>
    </xf>
    <xf numFmtId="43" fontId="16" fillId="3" borderId="4" xfId="1" applyNumberFormat="1" applyFont="1" applyFill="1" applyBorder="1" applyAlignment="1">
      <alignment horizontal="center" vertical="center"/>
    </xf>
    <xf numFmtId="0" fontId="16" fillId="6" borderId="4" xfId="1" applyFont="1" applyFill="1" applyBorder="1" applyAlignment="1" applyProtection="1">
      <alignment horizontal="center" vertical="center"/>
      <protection locked="0"/>
    </xf>
    <xf numFmtId="165" fontId="16" fillId="3" borderId="4" xfId="0" applyNumberFormat="1" applyFont="1" applyFill="1" applyBorder="1" applyAlignment="1" applyProtection="1">
      <alignment horizontal="center" vertical="center"/>
      <protection locked="0"/>
    </xf>
    <xf numFmtId="2" fontId="16" fillId="3" borderId="4" xfId="0" applyNumberFormat="1" applyFont="1" applyFill="1" applyBorder="1" applyAlignment="1" applyProtection="1">
      <alignment horizontal="center" vertical="center"/>
      <protection locked="0"/>
    </xf>
    <xf numFmtId="2" fontId="16" fillId="3" borderId="4" xfId="1" applyNumberFormat="1" applyFont="1" applyFill="1" applyBorder="1" applyAlignment="1">
      <alignment horizontal="center" vertical="center"/>
    </xf>
    <xf numFmtId="165" fontId="16" fillId="3" borderId="4" xfId="1" applyNumberFormat="1" applyFont="1" applyFill="1" applyBorder="1"/>
    <xf numFmtId="0" fontId="16" fillId="3" borderId="4" xfId="1" applyFont="1" applyFill="1" applyBorder="1" applyProtection="1">
      <protection locked="0"/>
    </xf>
    <xf numFmtId="165" fontId="16" fillId="3" borderId="4" xfId="1" applyNumberFormat="1" applyFont="1" applyFill="1" applyBorder="1" applyProtection="1">
      <protection locked="0"/>
    </xf>
    <xf numFmtId="165" fontId="16" fillId="3" borderId="11" xfId="1" applyNumberFormat="1" applyFont="1" applyFill="1" applyBorder="1"/>
    <xf numFmtId="165" fontId="16" fillId="3" borderId="5" xfId="1" applyNumberFormat="1" applyFont="1" applyFill="1" applyBorder="1"/>
    <xf numFmtId="2" fontId="1" fillId="3" borderId="4" xfId="1" applyNumberFormat="1" applyFill="1" applyBorder="1" applyAlignment="1">
      <alignment horizontal="center" vertical="center"/>
    </xf>
    <xf numFmtId="43" fontId="1" fillId="3" borderId="4" xfId="1" applyNumberFormat="1" applyFill="1" applyBorder="1"/>
    <xf numFmtId="43" fontId="22" fillId="5" borderId="4" xfId="1" applyNumberFormat="1" applyFont="1" applyFill="1" applyBorder="1" applyAlignment="1">
      <alignment horizontal="center" vertical="center"/>
    </xf>
    <xf numFmtId="43" fontId="22" fillId="5" borderId="4" xfId="1" applyNumberFormat="1" applyFont="1" applyFill="1" applyBorder="1"/>
    <xf numFmtId="2" fontId="22" fillId="5" borderId="4" xfId="1" applyNumberFormat="1" applyFont="1" applyFill="1" applyBorder="1" applyAlignment="1">
      <alignment horizontal="center" vertical="center"/>
    </xf>
    <xf numFmtId="0" fontId="32" fillId="5" borderId="29" xfId="0" applyFont="1" applyFill="1" applyBorder="1" applyAlignment="1" applyProtection="1">
      <alignment horizontal="center" vertical="center" wrapText="1"/>
    </xf>
    <xf numFmtId="0" fontId="24" fillId="5" borderId="4" xfId="1" applyFont="1" applyFill="1" applyBorder="1"/>
    <xf numFmtId="0" fontId="12" fillId="5" borderId="4" xfId="1" applyFont="1" applyFill="1" applyBorder="1"/>
    <xf numFmtId="2" fontId="24" fillId="5" borderId="4" xfId="1" applyNumberFormat="1" applyFont="1" applyFill="1" applyBorder="1" applyAlignment="1">
      <alignment horizontal="center" vertical="center"/>
    </xf>
    <xf numFmtId="2" fontId="24" fillId="5" borderId="4" xfId="1" applyNumberFormat="1" applyFont="1" applyFill="1" applyBorder="1"/>
    <xf numFmtId="165" fontId="25" fillId="3" borderId="4" xfId="6" applyNumberFormat="1" applyFont="1" applyFill="1" applyBorder="1" applyAlignment="1" applyProtection="1">
      <alignment horizontal="right" vertical="center" wrapText="1"/>
    </xf>
    <xf numFmtId="0" fontId="36" fillId="6" borderId="4" xfId="1" applyFont="1" applyFill="1" applyBorder="1" applyAlignment="1" applyProtection="1">
      <alignment horizontal="center" vertical="center"/>
      <protection locked="0"/>
    </xf>
    <xf numFmtId="165" fontId="13" fillId="0" borderId="54" xfId="0" applyNumberFormat="1" applyFont="1" applyFill="1" applyBorder="1" applyProtection="1">
      <protection locked="0"/>
    </xf>
    <xf numFmtId="9" fontId="13" fillId="0" borderId="54" xfId="0" applyNumberFormat="1" applyFont="1" applyFill="1" applyBorder="1" applyAlignment="1" applyProtection="1">
      <alignment horizontal="center" vertical="center" wrapText="1"/>
      <protection locked="0"/>
    </xf>
    <xf numFmtId="165" fontId="13" fillId="0" borderId="54" xfId="0" applyNumberFormat="1" applyFont="1" applyFill="1" applyBorder="1" applyAlignment="1" applyProtection="1">
      <alignment horizontal="center" vertical="center"/>
      <protection locked="0"/>
    </xf>
    <xf numFmtId="165" fontId="13" fillId="0" borderId="54" xfId="0" applyNumberFormat="1" applyFont="1" applyFill="1" applyBorder="1" applyAlignment="1" applyProtection="1">
      <alignment horizontal="center" vertical="center" wrapText="1"/>
      <protection locked="0"/>
    </xf>
    <xf numFmtId="9" fontId="13" fillId="0" borderId="54" xfId="0" applyNumberFormat="1" applyFont="1" applyFill="1" applyBorder="1" applyAlignment="1" applyProtection="1">
      <alignment horizontal="center" vertical="center"/>
      <protection locked="0"/>
    </xf>
    <xf numFmtId="165" fontId="13" fillId="0" borderId="60" xfId="0" applyNumberFormat="1" applyFont="1" applyFill="1" applyBorder="1" applyAlignment="1" applyProtection="1">
      <alignment horizontal="center" vertical="center"/>
      <protection locked="0"/>
    </xf>
    <xf numFmtId="0" fontId="0" fillId="0" borderId="6" xfId="0" applyFill="1" applyBorder="1" applyProtection="1">
      <protection locked="0"/>
    </xf>
    <xf numFmtId="165" fontId="0" fillId="0" borderId="54" xfId="0" applyNumberFormat="1" applyFill="1" applyBorder="1" applyProtection="1">
      <protection locked="0"/>
    </xf>
    <xf numFmtId="9" fontId="0" fillId="0" borderId="54" xfId="0" applyNumberFormat="1" applyFill="1" applyBorder="1" applyAlignment="1" applyProtection="1">
      <alignment horizontal="center" vertical="center"/>
      <protection locked="0"/>
    </xf>
    <xf numFmtId="165" fontId="24" fillId="0" borderId="54" xfId="0" applyNumberFormat="1" applyFont="1" applyFill="1" applyBorder="1" applyAlignment="1" applyProtection="1">
      <alignment horizontal="center" vertical="center" wrapText="1"/>
      <protection locked="0"/>
    </xf>
    <xf numFmtId="165" fontId="24" fillId="0" borderId="54" xfId="0" applyNumberFormat="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 fillId="4" borderId="0" xfId="1" applyFill="1" applyProtection="1">
      <protection locked="0"/>
    </xf>
    <xf numFmtId="0" fontId="1" fillId="4" borderId="0" xfId="1" applyFill="1"/>
    <xf numFmtId="0" fontId="0" fillId="0" borderId="28" xfId="0" applyFill="1" applyBorder="1" applyAlignment="1">
      <alignment horizontal="center" vertical="center" wrapText="1"/>
    </xf>
    <xf numFmtId="0" fontId="36" fillId="6" borderId="4" xfId="1" applyFont="1" applyFill="1" applyBorder="1" applyAlignment="1">
      <alignment horizontal="center" vertical="center"/>
    </xf>
    <xf numFmtId="166" fontId="24" fillId="3" borderId="4" xfId="1" applyNumberFormat="1" applyFont="1" applyFill="1" applyBorder="1" applyAlignment="1">
      <alignment horizontal="center" vertical="center"/>
    </xf>
    <xf numFmtId="43" fontId="26" fillId="3" borderId="4" xfId="1" applyNumberFormat="1" applyFont="1" applyFill="1" applyBorder="1" applyAlignment="1" applyProtection="1">
      <alignment horizontal="center" vertical="center"/>
      <protection locked="0"/>
    </xf>
    <xf numFmtId="164" fontId="28" fillId="2" borderId="4" xfId="3" applyNumberFormat="1" applyFont="1" applyFill="1" applyBorder="1" applyAlignment="1" applyProtection="1">
      <alignment horizontal="center" vertical="center" wrapText="1"/>
      <protection locked="0"/>
    </xf>
    <xf numFmtId="0" fontId="1" fillId="2" borderId="0" xfId="1" applyFill="1"/>
    <xf numFmtId="0" fontId="13" fillId="2" borderId="4" xfId="1" applyFont="1" applyFill="1" applyBorder="1" applyAlignment="1">
      <alignment horizontal="center" vertical="center"/>
    </xf>
    <xf numFmtId="0" fontId="24" fillId="2" borderId="4" xfId="0" applyFont="1" applyFill="1" applyBorder="1" applyAlignment="1">
      <alignment vertical="center" wrapText="1"/>
    </xf>
    <xf numFmtId="0" fontId="13" fillId="2" borderId="8" xfId="1" applyFont="1" applyFill="1" applyBorder="1" applyAlignment="1">
      <alignment wrapText="1"/>
    </xf>
    <xf numFmtId="0" fontId="13" fillId="2" borderId="0" xfId="1" applyFont="1" applyFill="1" applyAlignment="1">
      <alignment wrapText="1"/>
    </xf>
    <xf numFmtId="2" fontId="13" fillId="2" borderId="4" xfId="1" applyNumberFormat="1" applyFont="1" applyFill="1" applyBorder="1" applyAlignment="1">
      <alignment horizontal="center"/>
    </xf>
    <xf numFmtId="2" fontId="13" fillId="2" borderId="4" xfId="1" applyNumberFormat="1" applyFont="1" applyFill="1" applyBorder="1"/>
    <xf numFmtId="0" fontId="13" fillId="2" borderId="5" xfId="1" applyFont="1" applyFill="1" applyBorder="1"/>
    <xf numFmtId="0" fontId="13" fillId="2" borderId="4" xfId="1" applyFont="1" applyFill="1" applyBorder="1"/>
    <xf numFmtId="0" fontId="13" fillId="2" borderId="0" xfId="1" applyFont="1" applyFill="1"/>
    <xf numFmtId="164" fontId="25" fillId="2" borderId="4" xfId="3" applyNumberFormat="1" applyFont="1" applyFill="1" applyBorder="1" applyAlignment="1" applyProtection="1">
      <alignment horizontal="center" wrapText="1"/>
      <protection locked="0"/>
    </xf>
    <xf numFmtId="0" fontId="3" fillId="2" borderId="4" xfId="1" applyFont="1" applyFill="1" applyBorder="1" applyAlignment="1" applyProtection="1">
      <protection locked="0"/>
    </xf>
    <xf numFmtId="0" fontId="13" fillId="2" borderId="4" xfId="1" applyFont="1" applyFill="1" applyBorder="1" applyAlignment="1">
      <alignment wrapText="1"/>
    </xf>
    <xf numFmtId="164" fontId="32" fillId="2" borderId="4" xfId="3" applyNumberFormat="1" applyFont="1" applyFill="1" applyBorder="1" applyAlignment="1" applyProtection="1">
      <alignment horizontal="center" vertical="center" wrapText="1"/>
      <protection locked="0"/>
    </xf>
    <xf numFmtId="0" fontId="1" fillId="2" borderId="4" xfId="1" applyFill="1" applyBorder="1" applyProtection="1">
      <protection locked="0"/>
    </xf>
    <xf numFmtId="0" fontId="13" fillId="2" borderId="4" xfId="1" applyFont="1" applyFill="1" applyBorder="1" applyAlignment="1">
      <alignment horizontal="center"/>
    </xf>
    <xf numFmtId="0" fontId="13" fillId="2" borderId="5" xfId="1" applyFont="1" applyFill="1" applyBorder="1" applyAlignment="1">
      <alignment horizontal="center"/>
    </xf>
    <xf numFmtId="9" fontId="13" fillId="2" borderId="4" xfId="1" applyNumberFormat="1" applyFont="1" applyFill="1" applyBorder="1"/>
    <xf numFmtId="165" fontId="13" fillId="2" borderId="4" xfId="1" applyNumberFormat="1" applyFont="1" applyFill="1" applyBorder="1"/>
    <xf numFmtId="0" fontId="24" fillId="2" borderId="4" xfId="1" applyFont="1" applyFill="1" applyBorder="1" applyAlignment="1">
      <alignment wrapText="1"/>
    </xf>
    <xf numFmtId="0" fontId="12" fillId="2" borderId="4" xfId="1" applyFont="1" applyFill="1" applyBorder="1"/>
    <xf numFmtId="165" fontId="12" fillId="2" borderId="4" xfId="1" applyNumberFormat="1" applyFont="1" applyFill="1" applyBorder="1"/>
    <xf numFmtId="165" fontId="1" fillId="2" borderId="4" xfId="1" applyNumberFormat="1" applyFill="1" applyBorder="1"/>
    <xf numFmtId="0" fontId="42" fillId="2" borderId="4" xfId="1" applyFont="1" applyFill="1" applyBorder="1" applyAlignment="1">
      <alignment wrapText="1"/>
    </xf>
    <xf numFmtId="0" fontId="42" fillId="2" borderId="4" xfId="1" applyFont="1" applyFill="1" applyBorder="1"/>
    <xf numFmtId="0" fontId="12" fillId="2" borderId="4" xfId="1" applyFont="1" applyFill="1" applyBorder="1" applyAlignment="1">
      <alignment wrapText="1"/>
    </xf>
    <xf numFmtId="164" fontId="26" fillId="2" borderId="4" xfId="6" applyNumberFormat="1" applyFont="1" applyFill="1" applyBorder="1" applyAlignment="1" applyProtection="1">
      <alignment vertical="center" wrapText="1"/>
      <protection locked="0"/>
    </xf>
    <xf numFmtId="2" fontId="1" fillId="2" borderId="4" xfId="1" applyNumberFormat="1" applyFill="1" applyBorder="1"/>
    <xf numFmtId="4" fontId="1" fillId="2" borderId="4" xfId="1" applyNumberFormat="1" applyFill="1" applyBorder="1"/>
    <xf numFmtId="0" fontId="5" fillId="2" borderId="35" xfId="4" applyFont="1" applyFill="1" applyBorder="1" applyAlignment="1">
      <alignment vertical="top" wrapText="1"/>
    </xf>
    <xf numFmtId="165" fontId="35" fillId="2" borderId="4" xfId="1" applyNumberFormat="1" applyFont="1" applyFill="1" applyBorder="1"/>
    <xf numFmtId="165" fontId="22" fillId="2" borderId="4" xfId="1" applyNumberFormat="1" applyFont="1" applyFill="1" applyBorder="1"/>
    <xf numFmtId="0" fontId="30" fillId="2" borderId="35" xfId="4" applyFont="1" applyFill="1" applyBorder="1" applyAlignment="1">
      <alignment vertical="top" wrapText="1"/>
    </xf>
    <xf numFmtId="0" fontId="22" fillId="2" borderId="4" xfId="1" applyFont="1" applyFill="1" applyBorder="1"/>
    <xf numFmtId="0" fontId="35" fillId="2" borderId="4" xfId="1" applyFont="1" applyFill="1" applyBorder="1"/>
    <xf numFmtId="165" fontId="31" fillId="2" borderId="4" xfId="1" applyNumberFormat="1" applyFont="1" applyFill="1" applyBorder="1"/>
    <xf numFmtId="0" fontId="40" fillId="2" borderId="35" xfId="4" applyFont="1" applyFill="1" applyBorder="1" applyAlignment="1">
      <alignment vertical="top" wrapText="1"/>
    </xf>
    <xf numFmtId="0" fontId="41" fillId="2" borderId="4" xfId="1" applyFont="1" applyFill="1" applyBorder="1"/>
    <xf numFmtId="0" fontId="16" fillId="2" borderId="4" xfId="1" applyFont="1" applyFill="1" applyBorder="1"/>
    <xf numFmtId="0" fontId="35" fillId="2" borderId="35" xfId="4" applyFont="1" applyFill="1" applyBorder="1" applyAlignment="1">
      <alignment vertical="top" wrapText="1"/>
    </xf>
    <xf numFmtId="4" fontId="35" fillId="2" borderId="4" xfId="1" applyNumberFormat="1" applyFont="1" applyFill="1" applyBorder="1"/>
    <xf numFmtId="4" fontId="31" fillId="2" borderId="4" xfId="1" applyNumberFormat="1" applyFont="1" applyFill="1" applyBorder="1"/>
    <xf numFmtId="0" fontId="22" fillId="2" borderId="35" xfId="4" applyFont="1" applyFill="1" applyBorder="1" applyAlignment="1">
      <alignment vertical="top" wrapText="1"/>
    </xf>
    <xf numFmtId="0" fontId="31" fillId="2" borderId="35" xfId="4" applyFont="1" applyFill="1" applyBorder="1" applyAlignment="1">
      <alignment vertical="top" wrapText="1"/>
    </xf>
    <xf numFmtId="0" fontId="31" fillId="2" borderId="4" xfId="1" applyFont="1" applyFill="1" applyBorder="1"/>
    <xf numFmtId="0" fontId="41" fillId="2" borderId="35" xfId="4" applyFont="1" applyFill="1" applyBorder="1" applyAlignment="1">
      <alignment vertical="top" wrapText="1"/>
    </xf>
    <xf numFmtId="0" fontId="35" fillId="2" borderId="0" xfId="4" applyFont="1" applyFill="1" applyBorder="1" applyAlignment="1">
      <alignment vertical="top" wrapText="1"/>
    </xf>
    <xf numFmtId="0" fontId="22" fillId="2" borderId="8" xfId="1" applyFont="1" applyFill="1" applyBorder="1"/>
    <xf numFmtId="0" fontId="31" fillId="2" borderId="8" xfId="1" applyFont="1" applyFill="1" applyBorder="1"/>
    <xf numFmtId="0" fontId="35" fillId="2" borderId="66" xfId="4" applyFont="1" applyFill="1" applyBorder="1" applyAlignment="1">
      <alignment vertical="top" wrapText="1"/>
    </xf>
    <xf numFmtId="0" fontId="5" fillId="2" borderId="4" xfId="1" applyFont="1" applyFill="1" applyBorder="1" applyAlignment="1" applyProtection="1">
      <alignment horizontal="center" vertical="center" wrapText="1"/>
      <protection locked="0"/>
    </xf>
    <xf numFmtId="165" fontId="26" fillId="2" borderId="7" xfId="0" applyNumberFormat="1" applyFont="1" applyFill="1" applyBorder="1" applyAlignment="1">
      <alignment horizontal="center" vertical="center" wrapText="1"/>
    </xf>
    <xf numFmtId="0" fontId="24" fillId="2" borderId="34" xfId="0" applyFont="1" applyFill="1" applyBorder="1" applyAlignment="1">
      <alignment vertical="top" wrapText="1"/>
    </xf>
    <xf numFmtId="0" fontId="24" fillId="2" borderId="42" xfId="0" applyFont="1" applyFill="1" applyBorder="1" applyAlignment="1">
      <alignment vertical="top" wrapText="1"/>
    </xf>
    <xf numFmtId="0" fontId="24" fillId="2" borderId="4" xfId="1" applyFont="1" applyFill="1" applyBorder="1" applyAlignment="1">
      <alignment horizontal="left" wrapText="1"/>
    </xf>
    <xf numFmtId="0" fontId="24" fillId="2" borderId="4" xfId="1" applyFont="1" applyFill="1" applyBorder="1" applyAlignment="1">
      <alignment horizontal="left" vertical="top" wrapText="1"/>
    </xf>
    <xf numFmtId="0" fontId="26" fillId="2" borderId="4" xfId="1" applyFont="1" applyFill="1" applyBorder="1" applyAlignment="1">
      <alignment horizontal="center" vertical="center" wrapText="1"/>
    </xf>
    <xf numFmtId="165" fontId="26" fillId="2" borderId="29" xfId="1" applyNumberFormat="1" applyFont="1" applyFill="1" applyBorder="1" applyAlignment="1">
      <alignment horizontal="center" vertical="center"/>
    </xf>
    <xf numFmtId="165" fontId="26" fillId="2" borderId="4" xfId="1" applyNumberFormat="1" applyFont="1" applyFill="1" applyBorder="1" applyAlignment="1">
      <alignment horizontal="center" vertical="center"/>
    </xf>
    <xf numFmtId="165" fontId="26" fillId="2" borderId="4" xfId="1" applyNumberFormat="1" applyFont="1" applyFill="1" applyBorder="1" applyAlignment="1">
      <alignment vertical="center"/>
    </xf>
    <xf numFmtId="165" fontId="26" fillId="2" borderId="4" xfId="1" applyNumberFormat="1" applyFont="1" applyFill="1" applyBorder="1" applyAlignment="1"/>
    <xf numFmtId="0" fontId="17" fillId="2" borderId="4" xfId="0" applyFont="1" applyFill="1" applyBorder="1" applyAlignment="1" applyProtection="1">
      <alignment horizontal="left" vertical="center" wrapText="1"/>
    </xf>
    <xf numFmtId="164" fontId="5" fillId="2" borderId="4" xfId="6" applyNumberFormat="1" applyFont="1" applyFill="1" applyBorder="1" applyAlignment="1" applyProtection="1">
      <alignment horizontal="center" vertical="center" wrapText="1"/>
    </xf>
    <xf numFmtId="0" fontId="24" fillId="2" borderId="18" xfId="0" applyFont="1" applyFill="1" applyBorder="1" applyAlignment="1">
      <alignment vertical="top" wrapText="1"/>
    </xf>
    <xf numFmtId="164" fontId="22" fillId="2" borderId="4" xfId="6" applyNumberFormat="1" applyFont="1" applyFill="1" applyBorder="1" applyAlignment="1" applyProtection="1">
      <alignment horizontal="center" vertical="center" wrapText="1"/>
      <protection locked="0"/>
    </xf>
    <xf numFmtId="0" fontId="26" fillId="2" borderId="18" xfId="0" applyFont="1" applyFill="1" applyBorder="1" applyAlignment="1">
      <alignment vertical="top" wrapText="1"/>
    </xf>
    <xf numFmtId="164" fontId="26" fillId="2" borderId="4" xfId="6" applyNumberFormat="1" applyFont="1" applyFill="1" applyBorder="1" applyAlignment="1" applyProtection="1">
      <alignment horizontal="center" vertical="center" wrapText="1"/>
      <protection locked="0"/>
    </xf>
    <xf numFmtId="0" fontId="26" fillId="2" borderId="34" xfId="0" applyFont="1" applyFill="1" applyBorder="1" applyAlignment="1">
      <alignment vertical="top" wrapText="1"/>
    </xf>
    <xf numFmtId="0" fontId="26" fillId="2" borderId="4" xfId="1" applyFont="1" applyFill="1" applyBorder="1"/>
    <xf numFmtId="0" fontId="26" fillId="2" borderId="4" xfId="1" applyFont="1" applyFill="1" applyBorder="1" applyAlignment="1">
      <alignment vertical="center"/>
    </xf>
    <xf numFmtId="0" fontId="49" fillId="2" borderId="18" xfId="0" applyFont="1" applyFill="1" applyBorder="1" applyAlignment="1">
      <alignment vertical="top" wrapText="1"/>
    </xf>
    <xf numFmtId="0" fontId="36" fillId="2" borderId="4" xfId="0" applyFont="1" applyFill="1" applyBorder="1" applyAlignment="1">
      <alignment vertical="center" wrapText="1"/>
    </xf>
    <xf numFmtId="165" fontId="24" fillId="2" borderId="4" xfId="0" applyNumberFormat="1" applyFont="1" applyFill="1" applyBorder="1" applyAlignment="1" applyProtection="1">
      <alignment horizontal="center" vertical="center" wrapText="1"/>
      <protection locked="0"/>
    </xf>
    <xf numFmtId="165" fontId="24" fillId="2" borderId="4" xfId="0" applyNumberFormat="1" applyFont="1" applyFill="1" applyBorder="1" applyAlignment="1" applyProtection="1">
      <alignment horizontal="center" vertical="center"/>
      <protection locked="0"/>
    </xf>
    <xf numFmtId="165" fontId="24" fillId="2" borderId="5" xfId="0" applyNumberFormat="1" applyFont="1" applyFill="1" applyBorder="1" applyAlignment="1" applyProtection="1">
      <alignment horizontal="center" vertical="center"/>
      <protection locked="0"/>
    </xf>
    <xf numFmtId="165" fontId="24" fillId="2" borderId="53" xfId="0" applyNumberFormat="1" applyFont="1" applyFill="1" applyBorder="1" applyAlignment="1" applyProtection="1">
      <alignment horizontal="center" vertical="center"/>
      <protection locked="0"/>
    </xf>
    <xf numFmtId="165" fontId="24" fillId="2" borderId="7" xfId="0" applyNumberFormat="1" applyFont="1" applyFill="1" applyBorder="1" applyAlignment="1">
      <alignment horizontal="center" vertical="center" wrapText="1"/>
    </xf>
    <xf numFmtId="165" fontId="24" fillId="2" borderId="7" xfId="0" applyNumberFormat="1" applyFont="1" applyFill="1" applyBorder="1" applyAlignment="1" applyProtection="1">
      <alignment horizontal="center" vertical="center"/>
      <protection locked="0"/>
    </xf>
    <xf numFmtId="165" fontId="24" fillId="2" borderId="53" xfId="0" applyNumberFormat="1" applyFont="1" applyFill="1" applyBorder="1" applyAlignment="1">
      <alignment horizontal="center" vertical="center" wrapText="1"/>
    </xf>
    <xf numFmtId="165" fontId="44" fillId="2" borderId="5" xfId="0" applyNumberFormat="1" applyFont="1" applyFill="1" applyBorder="1" applyAlignment="1" applyProtection="1">
      <alignment horizontal="center" vertical="center"/>
      <protection locked="0"/>
    </xf>
    <xf numFmtId="165" fontId="44" fillId="2" borderId="7" xfId="0" applyNumberFormat="1" applyFont="1" applyFill="1" applyBorder="1" applyAlignment="1" applyProtection="1">
      <alignment horizontal="center" vertical="center"/>
      <protection locked="0"/>
    </xf>
    <xf numFmtId="49" fontId="36" fillId="2" borderId="4" xfId="0" applyNumberFormat="1" applyFont="1" applyFill="1" applyBorder="1" applyAlignment="1">
      <alignment vertical="top" wrapText="1"/>
    </xf>
    <xf numFmtId="0" fontId="36" fillId="2" borderId="4" xfId="0" applyFont="1" applyFill="1" applyBorder="1" applyAlignment="1">
      <alignment vertical="top" wrapText="1"/>
    </xf>
    <xf numFmtId="0" fontId="36" fillId="2" borderId="4" xfId="0" applyFont="1" applyFill="1" applyBorder="1" applyAlignment="1">
      <alignment wrapText="1"/>
    </xf>
    <xf numFmtId="165" fontId="24" fillId="2" borderId="4" xfId="0" applyNumberFormat="1" applyFont="1" applyFill="1" applyBorder="1" applyAlignment="1">
      <alignment horizontal="center" vertical="center" wrapText="1"/>
    </xf>
    <xf numFmtId="165" fontId="44" fillId="2" borderId="5" xfId="0" applyNumberFormat="1" applyFont="1" applyFill="1" applyBorder="1" applyAlignment="1">
      <alignment horizontal="center" vertical="center" wrapText="1"/>
    </xf>
    <xf numFmtId="165" fontId="44" fillId="2" borderId="53" xfId="0" applyNumberFormat="1" applyFont="1" applyFill="1" applyBorder="1" applyAlignment="1">
      <alignment horizontal="center" vertical="center" wrapText="1"/>
    </xf>
    <xf numFmtId="165" fontId="44" fillId="2" borderId="7" xfId="0" applyNumberFormat="1" applyFont="1" applyFill="1" applyBorder="1" applyAlignment="1">
      <alignment horizontal="center" vertical="center" wrapText="1"/>
    </xf>
    <xf numFmtId="165" fontId="24" fillId="2" borderId="5" xfId="0" applyNumberFormat="1" applyFont="1" applyFill="1" applyBorder="1" applyAlignment="1">
      <alignment horizontal="center" vertical="center" wrapText="1"/>
    </xf>
    <xf numFmtId="0" fontId="36" fillId="2" borderId="36" xfId="0" applyFont="1" applyFill="1" applyBorder="1" applyAlignment="1">
      <alignment vertical="center" wrapText="1"/>
    </xf>
    <xf numFmtId="165" fontId="25" fillId="2" borderId="36" xfId="6" applyNumberFormat="1" applyFont="1" applyFill="1" applyBorder="1" applyAlignment="1" applyProtection="1">
      <alignment horizontal="center" vertical="center" wrapText="1"/>
    </xf>
    <xf numFmtId="165" fontId="24" fillId="2" borderId="36" xfId="6" applyNumberFormat="1" applyFont="1" applyFill="1" applyBorder="1" applyAlignment="1" applyProtection="1">
      <alignment horizontal="center" vertical="center" wrapText="1"/>
    </xf>
    <xf numFmtId="165" fontId="24" fillId="2" borderId="36" xfId="0" applyNumberFormat="1" applyFont="1" applyFill="1" applyBorder="1" applyAlignment="1" applyProtection="1">
      <alignment horizontal="center" vertical="center"/>
      <protection locked="0"/>
    </xf>
    <xf numFmtId="165" fontId="3" fillId="2" borderId="58" xfId="0" applyNumberFormat="1" applyFont="1" applyFill="1" applyBorder="1" applyAlignment="1" applyProtection="1">
      <alignment horizontal="center" vertical="center"/>
      <protection locked="0"/>
    </xf>
    <xf numFmtId="165" fontId="26" fillId="2" borderId="7" xfId="0" applyNumberFormat="1" applyFont="1" applyFill="1" applyBorder="1" applyAlignment="1" applyProtection="1">
      <alignment horizontal="center" vertical="center"/>
      <protection locked="0"/>
    </xf>
    <xf numFmtId="165" fontId="25" fillId="2" borderId="4" xfId="6" applyNumberFormat="1" applyFont="1" applyFill="1" applyBorder="1" applyAlignment="1" applyProtection="1">
      <alignment horizontal="center" vertical="center" wrapText="1"/>
    </xf>
    <xf numFmtId="165" fontId="24" fillId="2" borderId="4" xfId="6" applyNumberFormat="1" applyFont="1" applyFill="1" applyBorder="1" applyAlignment="1" applyProtection="1">
      <alignment horizontal="center" vertical="center" wrapText="1"/>
    </xf>
    <xf numFmtId="165" fontId="37" fillId="2" borderId="5" xfId="0" applyNumberFormat="1" applyFont="1" applyFill="1" applyBorder="1" applyAlignment="1" applyProtection="1">
      <alignment horizontal="center" vertical="center"/>
      <protection locked="0"/>
    </xf>
    <xf numFmtId="165" fontId="37" fillId="2" borderId="53" xfId="0" applyNumberFormat="1" applyFont="1" applyFill="1" applyBorder="1" applyAlignment="1" applyProtection="1">
      <alignment horizontal="center" vertical="center"/>
      <protection locked="0"/>
    </xf>
    <xf numFmtId="165" fontId="37" fillId="2" borderId="7" xfId="0" applyNumberFormat="1" applyFont="1" applyFill="1" applyBorder="1" applyAlignment="1" applyProtection="1">
      <alignment horizontal="center" vertical="center"/>
      <protection locked="0"/>
    </xf>
    <xf numFmtId="165" fontId="3" fillId="2" borderId="5" xfId="0" applyNumberFormat="1" applyFont="1" applyFill="1" applyBorder="1" applyAlignment="1" applyProtection="1">
      <alignment horizontal="center" vertical="center"/>
      <protection locked="0"/>
    </xf>
    <xf numFmtId="165" fontId="3" fillId="2" borderId="53" xfId="0" applyNumberFormat="1" applyFont="1" applyFill="1" applyBorder="1" applyAlignment="1" applyProtection="1">
      <alignment horizontal="center" vertical="center"/>
      <protection locked="0"/>
    </xf>
    <xf numFmtId="49" fontId="36" fillId="2" borderId="4" xfId="0" applyNumberFormat="1" applyFont="1" applyFill="1" applyBorder="1" applyAlignment="1" applyProtection="1">
      <alignment vertical="top" wrapText="1"/>
      <protection locked="0"/>
    </xf>
    <xf numFmtId="165" fontId="26" fillId="2" borderId="4" xfId="6" applyNumberFormat="1" applyFont="1" applyFill="1" applyBorder="1" applyAlignment="1" applyProtection="1">
      <alignment horizontal="center" vertical="center" wrapText="1"/>
    </xf>
    <xf numFmtId="2" fontId="26" fillId="2" borderId="4" xfId="6" applyNumberFormat="1" applyFont="1" applyFill="1" applyBorder="1" applyAlignment="1" applyProtection="1">
      <alignment horizontal="center" vertical="center" wrapText="1"/>
    </xf>
    <xf numFmtId="165" fontId="26" fillId="2" borderId="4" xfId="0" applyNumberFormat="1" applyFont="1" applyFill="1" applyBorder="1" applyAlignment="1" applyProtection="1">
      <alignment horizontal="center" vertical="center"/>
      <protection locked="0"/>
    </xf>
    <xf numFmtId="165" fontId="26" fillId="2" borderId="5" xfId="0" applyNumberFormat="1" applyFont="1" applyFill="1" applyBorder="1" applyAlignment="1" applyProtection="1">
      <alignment horizontal="center" vertical="center"/>
      <protection locked="0"/>
    </xf>
    <xf numFmtId="165" fontId="26" fillId="2" borderId="53" xfId="0" applyNumberFormat="1" applyFont="1" applyFill="1" applyBorder="1" applyAlignment="1" applyProtection="1">
      <alignment horizontal="center" vertical="center"/>
      <protection locked="0"/>
    </xf>
    <xf numFmtId="0" fontId="24" fillId="2" borderId="4" xfId="0" applyFont="1" applyFill="1" applyBorder="1" applyAlignment="1">
      <alignment vertical="distributed" wrapText="1"/>
    </xf>
    <xf numFmtId="165" fontId="3" fillId="2" borderId="4" xfId="0" applyNumberFormat="1" applyFont="1" applyFill="1" applyBorder="1" applyAlignment="1" applyProtection="1">
      <alignment horizontal="center" vertical="center"/>
      <protection locked="0"/>
    </xf>
    <xf numFmtId="165" fontId="3" fillId="2" borderId="7" xfId="0" applyNumberFormat="1" applyFont="1" applyFill="1" applyBorder="1" applyAlignment="1" applyProtection="1">
      <alignment horizontal="center" vertical="center"/>
      <protection locked="0"/>
    </xf>
    <xf numFmtId="0" fontId="36" fillId="2" borderId="4" xfId="0" applyFont="1" applyFill="1" applyBorder="1" applyAlignment="1">
      <alignment vertical="distributed" wrapText="1"/>
    </xf>
    <xf numFmtId="165" fontId="3" fillId="2" borderId="4" xfId="0" applyNumberFormat="1" applyFont="1" applyFill="1" applyBorder="1" applyAlignment="1" applyProtection="1">
      <alignment horizontal="center" vertical="center" wrapText="1"/>
      <protection locked="0"/>
    </xf>
    <xf numFmtId="165" fontId="3" fillId="2" borderId="5" xfId="0" applyNumberFormat="1" applyFont="1" applyFill="1" applyBorder="1" applyAlignment="1" applyProtection="1">
      <alignment horizontal="center" vertical="center" wrapText="1"/>
      <protection locked="0"/>
    </xf>
    <xf numFmtId="165" fontId="3" fillId="2" borderId="53" xfId="0" applyNumberFormat="1" applyFont="1" applyFill="1" applyBorder="1" applyAlignment="1" applyProtection="1">
      <alignment horizontal="center" vertical="center" wrapText="1"/>
      <protection locked="0"/>
    </xf>
    <xf numFmtId="165" fontId="3" fillId="2" borderId="7" xfId="0" applyNumberFormat="1" applyFont="1" applyFill="1" applyBorder="1" applyAlignment="1" applyProtection="1">
      <alignment horizontal="center" vertical="center" wrapText="1"/>
      <protection locked="0"/>
    </xf>
    <xf numFmtId="165" fontId="25" fillId="2" borderId="4" xfId="6" applyNumberFormat="1" applyFont="1" applyFill="1" applyBorder="1" applyAlignment="1" applyProtection="1">
      <alignment horizontal="center" vertical="center"/>
    </xf>
    <xf numFmtId="0" fontId="36" fillId="2" borderId="4" xfId="0" applyFont="1" applyFill="1" applyBorder="1" applyAlignment="1" applyProtection="1">
      <alignment vertical="center" wrapText="1"/>
      <protection locked="0"/>
    </xf>
    <xf numFmtId="165" fontId="0" fillId="2" borderId="4" xfId="0" applyNumberFormat="1" applyFill="1" applyBorder="1" applyProtection="1">
      <protection locked="0"/>
    </xf>
    <xf numFmtId="165" fontId="0" fillId="2" borderId="4" xfId="0" applyNumberFormat="1" applyFill="1" applyBorder="1" applyAlignment="1" applyProtection="1">
      <protection locked="0"/>
    </xf>
    <xf numFmtId="165" fontId="0" fillId="2" borderId="5" xfId="0" applyNumberFormat="1" applyFill="1" applyBorder="1" applyAlignment="1" applyProtection="1">
      <protection locked="0"/>
    </xf>
    <xf numFmtId="165" fontId="0" fillId="2" borderId="53" xfId="0" applyNumberFormat="1" applyFill="1" applyBorder="1" applyAlignment="1" applyProtection="1">
      <protection locked="0"/>
    </xf>
    <xf numFmtId="165" fontId="0" fillId="2" borderId="7" xfId="0" applyNumberFormat="1" applyFill="1" applyBorder="1" applyAlignment="1" applyProtection="1">
      <protection locked="0"/>
    </xf>
    <xf numFmtId="165" fontId="24" fillId="2" borderId="5" xfId="0" applyNumberFormat="1" applyFont="1" applyFill="1" applyBorder="1" applyAlignment="1" applyProtection="1">
      <alignment horizontal="center"/>
      <protection locked="0"/>
    </xf>
    <xf numFmtId="165" fontId="24" fillId="2" borderId="53" xfId="0" applyNumberFormat="1" applyFont="1" applyFill="1" applyBorder="1" applyAlignment="1" applyProtection="1">
      <alignment horizontal="center"/>
      <protection locked="0"/>
    </xf>
    <xf numFmtId="165" fontId="24" fillId="2" borderId="7" xfId="0" applyNumberFormat="1" applyFont="1" applyFill="1" applyBorder="1" applyAlignment="1" applyProtection="1">
      <alignment horizontal="center"/>
      <protection locked="0"/>
    </xf>
    <xf numFmtId="165" fontId="24" fillId="2" borderId="4" xfId="0" applyNumberFormat="1" applyFont="1" applyFill="1" applyBorder="1" applyAlignment="1" applyProtection="1">
      <alignment horizontal="center"/>
      <protection locked="0"/>
    </xf>
    <xf numFmtId="165" fontId="17" fillId="2" borderId="4" xfId="6" applyNumberFormat="1" applyFont="1" applyFill="1" applyBorder="1" applyAlignment="1" applyProtection="1">
      <alignment horizontal="center" vertical="center" wrapText="1"/>
    </xf>
    <xf numFmtId="165" fontId="17" fillId="2" borderId="4" xfId="6" applyNumberFormat="1" applyFont="1" applyFill="1" applyBorder="1" applyAlignment="1" applyProtection="1">
      <alignment horizontal="center" vertical="center"/>
    </xf>
    <xf numFmtId="0" fontId="36" fillId="2" borderId="4" xfId="0" applyFont="1" applyFill="1" applyBorder="1" applyAlignment="1">
      <alignment horizontal="left" vertical="center" wrapText="1"/>
    </xf>
    <xf numFmtId="165" fontId="29" fillId="2" borderId="4" xfId="6" applyNumberFormat="1" applyFont="1" applyFill="1" applyBorder="1" applyAlignment="1" applyProtection="1">
      <alignment horizontal="center" vertical="center" wrapText="1"/>
    </xf>
    <xf numFmtId="167" fontId="3" fillId="2" borderId="5" xfId="0" applyNumberFormat="1" applyFon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2" fontId="3" fillId="2" borderId="4" xfId="0" applyNumberFormat="1" applyFont="1" applyFill="1" applyBorder="1" applyAlignment="1" applyProtection="1">
      <alignment horizontal="center" vertical="center"/>
      <protection locked="0"/>
    </xf>
    <xf numFmtId="0" fontId="24" fillId="2" borderId="29" xfId="0" applyFont="1" applyFill="1" applyBorder="1" applyAlignment="1">
      <alignment vertical="center" wrapText="1"/>
    </xf>
    <xf numFmtId="165" fontId="3" fillId="2" borderId="43" xfId="0" applyNumberFormat="1" applyFont="1" applyFill="1" applyBorder="1" applyAlignment="1" applyProtection="1">
      <alignment horizontal="center" vertical="center"/>
      <protection locked="0"/>
    </xf>
    <xf numFmtId="165" fontId="3" fillId="2" borderId="17" xfId="0" applyNumberFormat="1" applyFont="1" applyFill="1" applyBorder="1" applyAlignment="1" applyProtection="1">
      <alignment horizontal="center" vertical="center"/>
      <protection locked="0"/>
    </xf>
    <xf numFmtId="165" fontId="3" fillId="2" borderId="56" xfId="0" applyNumberFormat="1"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wrapText="1"/>
      <protection locked="0"/>
    </xf>
    <xf numFmtId="165" fontId="0" fillId="2" borderId="5" xfId="0" applyNumberFormat="1" applyFill="1" applyBorder="1" applyAlignment="1" applyProtection="1">
      <alignment horizontal="center" vertical="center"/>
      <protection locked="0"/>
    </xf>
    <xf numFmtId="165" fontId="0" fillId="2" borderId="53" xfId="0" applyNumberFormat="1" applyFill="1" applyBorder="1" applyAlignment="1" applyProtection="1">
      <alignment horizontal="center" vertical="center"/>
      <protection locked="0"/>
    </xf>
    <xf numFmtId="0" fontId="24" fillId="2" borderId="4" xfId="0" applyFont="1" applyFill="1" applyBorder="1" applyAlignment="1">
      <alignment horizontal="center" vertical="center" wrapText="1"/>
    </xf>
    <xf numFmtId="165" fontId="0" fillId="2" borderId="3" xfId="0" applyNumberFormat="1" applyFill="1" applyBorder="1" applyAlignment="1" applyProtection="1">
      <alignment horizontal="center" vertical="center"/>
      <protection locked="0"/>
    </xf>
    <xf numFmtId="165" fontId="0" fillId="2" borderId="7" xfId="0" applyNumberFormat="1" applyFill="1" applyBorder="1" applyAlignment="1" applyProtection="1">
      <alignment horizontal="center" vertical="center"/>
      <protection locked="0"/>
    </xf>
    <xf numFmtId="165" fontId="0" fillId="2" borderId="5" xfId="0" applyNumberFormat="1" applyFill="1" applyBorder="1" applyProtection="1">
      <protection locked="0"/>
    </xf>
    <xf numFmtId="165" fontId="0" fillId="2" borderId="53" xfId="0" applyNumberFormat="1" applyFill="1" applyBorder="1" applyProtection="1">
      <protection locked="0"/>
    </xf>
    <xf numFmtId="165" fontId="0" fillId="2" borderId="7" xfId="0" applyNumberFormat="1" applyFill="1" applyBorder="1" applyProtection="1">
      <protection locked="0"/>
    </xf>
    <xf numFmtId="2" fontId="0" fillId="2" borderId="4" xfId="0" applyNumberFormat="1" applyFill="1" applyBorder="1" applyAlignment="1" applyProtection="1">
      <alignment horizontal="center" vertical="center"/>
      <protection locked="0"/>
    </xf>
    <xf numFmtId="2" fontId="0" fillId="2" borderId="5" xfId="0" applyNumberFormat="1" applyFill="1" applyBorder="1" applyAlignment="1" applyProtection="1">
      <alignment horizontal="center" vertical="center"/>
      <protection locked="0"/>
    </xf>
    <xf numFmtId="2" fontId="0" fillId="2" borderId="53" xfId="0" applyNumberFormat="1" applyFill="1" applyBorder="1" applyAlignment="1" applyProtection="1">
      <alignment horizontal="center" vertical="center"/>
      <protection locked="0"/>
    </xf>
    <xf numFmtId="2" fontId="25" fillId="2" borderId="4" xfId="6" applyNumberFormat="1" applyFont="1" applyFill="1" applyBorder="1" applyAlignment="1" applyProtection="1">
      <alignment horizontal="center" vertical="center" wrapText="1"/>
    </xf>
    <xf numFmtId="2" fontId="26" fillId="2" borderId="4" xfId="0" applyNumberFormat="1" applyFont="1" applyFill="1" applyBorder="1" applyAlignment="1" applyProtection="1">
      <alignment horizontal="center" vertical="center"/>
      <protection locked="0"/>
    </xf>
    <xf numFmtId="0" fontId="24" fillId="2" borderId="11" xfId="0" applyFont="1" applyFill="1" applyBorder="1" applyAlignment="1">
      <alignment vertical="center" wrapText="1"/>
    </xf>
    <xf numFmtId="165" fontId="25" fillId="2" borderId="11" xfId="6" applyNumberFormat="1" applyFont="1" applyFill="1" applyBorder="1" applyAlignment="1" applyProtection="1">
      <alignment horizontal="center" vertical="center" wrapText="1"/>
    </xf>
    <xf numFmtId="165" fontId="29" fillId="2" borderId="11" xfId="6" applyNumberFormat="1" applyFont="1" applyFill="1" applyBorder="1" applyAlignment="1" applyProtection="1">
      <alignment horizontal="center" vertical="center" wrapText="1"/>
    </xf>
    <xf numFmtId="165" fontId="3" fillId="2" borderId="11" xfId="0" applyNumberFormat="1" applyFont="1" applyFill="1" applyBorder="1" applyAlignment="1" applyProtection="1">
      <alignment horizontal="center" vertical="center"/>
      <protection locked="0"/>
    </xf>
    <xf numFmtId="165" fontId="3" fillId="2" borderId="15" xfId="0" applyNumberFormat="1" applyFont="1" applyFill="1" applyBorder="1" applyAlignment="1" applyProtection="1">
      <alignment horizontal="center" vertical="center"/>
      <protection locked="0"/>
    </xf>
    <xf numFmtId="165" fontId="3" fillId="2" borderId="61" xfId="0" applyNumberFormat="1" applyFont="1" applyFill="1" applyBorder="1" applyAlignment="1" applyProtection="1">
      <alignment horizontal="center" vertical="center"/>
      <protection locked="0"/>
    </xf>
    <xf numFmtId="165" fontId="3" fillId="2" borderId="57" xfId="0" applyNumberFormat="1" applyFont="1" applyFill="1" applyBorder="1" applyAlignment="1" applyProtection="1">
      <alignment horizontal="center" vertical="center"/>
      <protection locked="0"/>
    </xf>
    <xf numFmtId="0" fontId="27" fillId="2" borderId="4" xfId="0" applyFont="1" applyFill="1" applyBorder="1" applyAlignment="1">
      <alignment vertical="top" wrapText="1"/>
    </xf>
    <xf numFmtId="165" fontId="26" fillId="2" borderId="31" xfId="1" applyNumberFormat="1" applyFont="1" applyFill="1" applyBorder="1" applyAlignment="1">
      <alignment horizontal="center" vertical="center"/>
    </xf>
    <xf numFmtId="165" fontId="26" fillId="2" borderId="8" xfId="1" applyNumberFormat="1" applyFont="1" applyFill="1" applyBorder="1" applyAlignment="1">
      <alignment horizontal="center" vertical="center"/>
    </xf>
    <xf numFmtId="165" fontId="26" fillId="2" borderId="33" xfId="1" applyNumberFormat="1" applyFont="1" applyFill="1" applyBorder="1" applyAlignment="1">
      <alignment horizontal="center" vertical="center"/>
    </xf>
    <xf numFmtId="165" fontId="3" fillId="2" borderId="4" xfId="1" applyNumberFormat="1" applyFont="1" applyFill="1" applyBorder="1" applyAlignment="1">
      <alignment horizontal="center" vertical="center"/>
    </xf>
    <xf numFmtId="165" fontId="26" fillId="2" borderId="6" xfId="1" applyNumberFormat="1" applyFont="1" applyFill="1" applyBorder="1" applyAlignment="1">
      <alignment horizontal="center" vertical="center"/>
    </xf>
    <xf numFmtId="0" fontId="27" fillId="2" borderId="4" xfId="0" applyFont="1" applyFill="1" applyBorder="1" applyAlignment="1">
      <alignment horizontal="justify" vertical="top" wrapText="1"/>
    </xf>
    <xf numFmtId="165" fontId="26" fillId="2" borderId="4" xfId="1" applyNumberFormat="1" applyFont="1" applyFill="1" applyBorder="1"/>
    <xf numFmtId="165" fontId="26" fillId="2" borderId="37" xfId="1" applyNumberFormat="1" applyFont="1" applyFill="1" applyBorder="1" applyAlignment="1">
      <alignment horizontal="center" vertical="center" wrapText="1"/>
    </xf>
    <xf numFmtId="165" fontId="3" fillId="2" borderId="0" xfId="1" applyNumberFormat="1" applyFont="1" applyFill="1" applyAlignment="1">
      <alignment horizontal="center" vertical="center"/>
    </xf>
    <xf numFmtId="165" fontId="26" fillId="2" borderId="43" xfId="1" applyNumberFormat="1" applyFont="1" applyFill="1" applyBorder="1" applyAlignment="1">
      <alignment horizontal="center" vertical="center"/>
    </xf>
    <xf numFmtId="0" fontId="26" fillId="2" borderId="29" xfId="1" applyFont="1" applyFill="1" applyBorder="1" applyAlignment="1">
      <alignment horizontal="center" vertical="center"/>
    </xf>
    <xf numFmtId="165" fontId="26" fillId="2" borderId="5" xfId="1" applyNumberFormat="1" applyFont="1" applyFill="1" applyBorder="1" applyAlignment="1">
      <alignment horizontal="center" vertical="center"/>
    </xf>
    <xf numFmtId="0" fontId="26" fillId="2" borderId="4" xfId="1" applyFont="1" applyFill="1" applyBorder="1" applyAlignment="1">
      <alignment horizontal="center" vertical="center"/>
    </xf>
    <xf numFmtId="165" fontId="26" fillId="2" borderId="6" xfId="1" applyNumberFormat="1" applyFont="1" applyFill="1" applyBorder="1" applyAlignment="1">
      <alignment horizontal="center" vertical="center" wrapText="1"/>
    </xf>
    <xf numFmtId="0" fontId="17" fillId="2" borderId="26" xfId="1" applyFont="1" applyFill="1" applyBorder="1" applyAlignment="1" applyProtection="1">
      <alignment horizontal="center" vertical="center" wrapText="1"/>
      <protection locked="0"/>
    </xf>
    <xf numFmtId="0" fontId="20" fillId="2" borderId="4" xfId="0" applyFont="1" applyFill="1" applyBorder="1" applyAlignment="1">
      <alignment horizontal="center" vertical="center" wrapText="1"/>
    </xf>
    <xf numFmtId="0" fontId="20" fillId="2" borderId="0" xfId="0" applyFont="1" applyFill="1" applyAlignment="1">
      <alignment wrapText="1"/>
    </xf>
    <xf numFmtId="165" fontId="1" fillId="2" borderId="4" xfId="1" applyNumberFormat="1" applyFill="1" applyBorder="1" applyAlignment="1">
      <alignment horizontal="center" vertical="center"/>
    </xf>
    <xf numFmtId="0" fontId="1" fillId="2" borderId="4" xfId="1" applyFill="1" applyBorder="1" applyAlignment="1">
      <alignment horizontal="center" vertical="center"/>
    </xf>
    <xf numFmtId="165" fontId="22" fillId="2" borderId="29" xfId="1" applyNumberFormat="1" applyFont="1" applyFill="1" applyBorder="1" applyAlignment="1">
      <alignment horizontal="center" vertical="center"/>
    </xf>
    <xf numFmtId="0" fontId="20" fillId="2" borderId="8" xfId="0" applyFont="1" applyFill="1" applyBorder="1" applyAlignment="1">
      <alignment wrapText="1"/>
    </xf>
    <xf numFmtId="165" fontId="1" fillId="2" borderId="8" xfId="1" applyNumberFormat="1" applyFill="1" applyBorder="1" applyAlignment="1">
      <alignment horizontal="center" vertical="center"/>
    </xf>
    <xf numFmtId="0" fontId="1" fillId="2" borderId="8" xfId="1" applyFill="1" applyBorder="1" applyAlignment="1">
      <alignment horizontal="center" vertical="center"/>
    </xf>
    <xf numFmtId="0" fontId="0" fillId="2" borderId="28" xfId="0" applyFill="1" applyBorder="1" applyAlignment="1">
      <alignment horizontal="center" vertical="center" wrapText="1"/>
    </xf>
    <xf numFmtId="0" fontId="26" fillId="2" borderId="29" xfId="1" applyFont="1" applyFill="1" applyBorder="1" applyAlignment="1">
      <alignment vertical="center" wrapText="1"/>
    </xf>
    <xf numFmtId="0" fontId="50" fillId="2" borderId="29" xfId="1" applyFont="1" applyFill="1" applyBorder="1" applyAlignment="1">
      <alignment horizontal="center" vertical="center"/>
    </xf>
    <xf numFmtId="165" fontId="50" fillId="2" borderId="29" xfId="1" applyNumberFormat="1" applyFont="1" applyFill="1" applyBorder="1" applyAlignment="1">
      <alignment horizontal="center" vertical="center"/>
    </xf>
    <xf numFmtId="166" fontId="26" fillId="2" borderId="29" xfId="1" applyNumberFormat="1" applyFont="1" applyFill="1" applyBorder="1" applyAlignment="1">
      <alignment horizontal="center" vertical="center"/>
    </xf>
    <xf numFmtId="0" fontId="26" fillId="2" borderId="4" xfId="1" applyFont="1" applyFill="1" applyBorder="1" applyAlignment="1">
      <alignment vertical="center" wrapText="1"/>
    </xf>
    <xf numFmtId="0" fontId="50" fillId="2" borderId="4" xfId="1" applyFont="1" applyFill="1" applyBorder="1" applyAlignment="1">
      <alignment horizontal="center" vertical="center"/>
    </xf>
    <xf numFmtId="165" fontId="50" fillId="2" borderId="4" xfId="1" applyNumberFormat="1" applyFont="1" applyFill="1" applyBorder="1" applyAlignment="1">
      <alignment horizontal="center" vertical="center"/>
    </xf>
    <xf numFmtId="166" fontId="26" fillId="2" borderId="4" xfId="1" applyNumberFormat="1" applyFont="1" applyFill="1" applyBorder="1" applyAlignment="1">
      <alignment horizontal="center" vertical="center"/>
    </xf>
    <xf numFmtId="4" fontId="26" fillId="2" borderId="4" xfId="1" applyNumberFormat="1" applyFont="1" applyFill="1" applyBorder="1" applyAlignment="1">
      <alignment horizontal="center" vertical="center"/>
    </xf>
    <xf numFmtId="0" fontId="51" fillId="2" borderId="4" xfId="1" applyFont="1" applyFill="1" applyBorder="1" applyAlignment="1">
      <alignment vertical="center" wrapText="1"/>
    </xf>
    <xf numFmtId="0" fontId="26" fillId="2" borderId="4" xfId="1" applyFont="1" applyFill="1" applyBorder="1" applyAlignment="1">
      <alignment wrapText="1"/>
    </xf>
    <xf numFmtId="0" fontId="51" fillId="2" borderId="4" xfId="1" applyFont="1" applyFill="1" applyBorder="1"/>
    <xf numFmtId="0" fontId="26" fillId="2" borderId="8" xfId="1" applyFont="1" applyFill="1" applyBorder="1" applyAlignment="1">
      <alignment wrapText="1"/>
    </xf>
    <xf numFmtId="0" fontId="24" fillId="2" borderId="8" xfId="1" applyFont="1" applyFill="1" applyBorder="1" applyAlignment="1">
      <alignment horizontal="center" vertical="center" wrapText="1"/>
    </xf>
    <xf numFmtId="0" fontId="1" fillId="2" borderId="0" xfId="1" applyFill="1" applyProtection="1">
      <protection locked="0"/>
    </xf>
    <xf numFmtId="0" fontId="25" fillId="2" borderId="4" xfId="0" applyFont="1" applyFill="1" applyBorder="1" applyAlignment="1" applyProtection="1">
      <alignment horizontal="left" vertical="center" wrapText="1"/>
      <protection locked="0"/>
    </xf>
    <xf numFmtId="2" fontId="25" fillId="2" borderId="4" xfId="0" applyNumberFormat="1" applyFont="1" applyFill="1" applyBorder="1" applyAlignment="1" applyProtection="1">
      <alignment horizontal="center" vertical="center" wrapText="1"/>
      <protection locked="0"/>
    </xf>
    <xf numFmtId="2" fontId="17" fillId="2" borderId="4" xfId="0" applyNumberFormat="1" applyFont="1" applyFill="1" applyBorder="1" applyAlignment="1" applyProtection="1">
      <alignment horizontal="center" vertical="center" wrapText="1"/>
      <protection locked="0"/>
    </xf>
    <xf numFmtId="2" fontId="26" fillId="2" borderId="4" xfId="0" applyNumberFormat="1" applyFont="1" applyFill="1" applyBorder="1" applyAlignment="1">
      <alignment horizontal="center" vertical="center" wrapText="1"/>
    </xf>
    <xf numFmtId="2" fontId="26" fillId="2" borderId="5" xfId="0" applyNumberFormat="1" applyFont="1" applyFill="1" applyBorder="1" applyAlignment="1">
      <alignment horizontal="center" vertical="center" wrapText="1"/>
    </xf>
    <xf numFmtId="0" fontId="13" fillId="2" borderId="4" xfId="1" applyFont="1" applyFill="1" applyBorder="1" applyAlignment="1">
      <alignment horizontal="left" vertical="center"/>
    </xf>
    <xf numFmtId="2" fontId="4" fillId="2" borderId="4" xfId="0" applyNumberFormat="1" applyFont="1" applyFill="1" applyBorder="1" applyAlignment="1" applyProtection="1">
      <alignment horizontal="center" vertical="center" wrapText="1"/>
      <protection locked="0"/>
    </xf>
    <xf numFmtId="2" fontId="26" fillId="2" borderId="4" xfId="0" applyNumberFormat="1" applyFont="1" applyFill="1" applyBorder="1" applyAlignment="1" applyProtection="1">
      <alignment horizontal="center" vertical="center" wrapText="1"/>
      <protection locked="0"/>
    </xf>
    <xf numFmtId="0" fontId="25" fillId="2" borderId="8" xfId="1" applyFont="1" applyFill="1" applyBorder="1" applyAlignment="1" applyProtection="1">
      <alignment horizontal="center" vertical="center" wrapText="1"/>
      <protection locked="0"/>
    </xf>
    <xf numFmtId="0" fontId="13" fillId="2" borderId="4" xfId="1" applyFont="1" applyFill="1" applyBorder="1" applyAlignment="1">
      <alignment horizontal="right" vertical="center"/>
    </xf>
    <xf numFmtId="0" fontId="16" fillId="2" borderId="4" xfId="1" applyFont="1" applyFill="1" applyBorder="1" applyAlignment="1">
      <alignment horizontal="right" vertical="center"/>
    </xf>
    <xf numFmtId="0" fontId="16" fillId="2" borderId="5" xfId="1" applyFont="1" applyFill="1" applyBorder="1" applyAlignment="1">
      <alignment horizontal="right" vertical="center"/>
    </xf>
    <xf numFmtId="0" fontId="13" fillId="2" borderId="4" xfId="1" applyFont="1" applyFill="1" applyBorder="1" applyAlignment="1">
      <alignment horizontal="center" vertical="center" wrapText="1"/>
    </xf>
    <xf numFmtId="0" fontId="1" fillId="2" borderId="5" xfId="1" applyFill="1" applyBorder="1"/>
    <xf numFmtId="0" fontId="26" fillId="2" borderId="4" xfId="1" applyFont="1" applyFill="1" applyBorder="1" applyAlignment="1">
      <alignment horizontal="center"/>
    </xf>
    <xf numFmtId="2" fontId="26" fillId="2" borderId="5" xfId="1" applyNumberFormat="1" applyFont="1" applyFill="1" applyBorder="1" applyAlignment="1">
      <alignment horizontal="center" wrapText="1"/>
    </xf>
    <xf numFmtId="2" fontId="26" fillId="2" borderId="4" xfId="1" applyNumberFormat="1" applyFont="1" applyFill="1" applyBorder="1" applyAlignment="1">
      <alignment horizontal="center"/>
    </xf>
    <xf numFmtId="0" fontId="26" fillId="2" borderId="4" xfId="1" applyNumberFormat="1" applyFont="1" applyFill="1" applyBorder="1" applyAlignment="1">
      <alignment horizontal="center" wrapText="1"/>
    </xf>
    <xf numFmtId="0" fontId="26" fillId="2" borderId="5" xfId="1" applyFont="1" applyFill="1" applyBorder="1" applyAlignment="1">
      <alignment horizontal="center" vertical="center"/>
    </xf>
    <xf numFmtId="2" fontId="26" fillId="2" borderId="4" xfId="1" applyNumberFormat="1" applyFont="1" applyFill="1" applyBorder="1" applyAlignment="1">
      <alignment horizontal="center" vertical="center"/>
    </xf>
    <xf numFmtId="0" fontId="26" fillId="2" borderId="4" xfId="0" applyFont="1" applyFill="1" applyBorder="1" applyAlignment="1">
      <alignment horizontal="center" vertical="center" wrapText="1"/>
    </xf>
    <xf numFmtId="165" fontId="27" fillId="2" borderId="4" xfId="0" applyNumberFormat="1" applyFont="1" applyFill="1" applyBorder="1" applyAlignment="1">
      <alignment horizontal="center" vertical="center" wrapText="1"/>
    </xf>
    <xf numFmtId="0" fontId="27" fillId="2" borderId="4" xfId="0" applyFont="1" applyFill="1" applyBorder="1" applyAlignment="1">
      <alignment horizontal="justify" vertical="center"/>
    </xf>
    <xf numFmtId="0" fontId="17" fillId="2" borderId="22" xfId="1" applyFont="1" applyFill="1" applyBorder="1" applyAlignment="1" applyProtection="1">
      <alignment horizontal="center" vertical="center" wrapText="1"/>
      <protection locked="0"/>
    </xf>
    <xf numFmtId="165" fontId="13" fillId="2" borderId="8" xfId="1" applyNumberFormat="1" applyFont="1" applyFill="1" applyBorder="1"/>
    <xf numFmtId="165" fontId="13" fillId="2" borderId="33" xfId="1" applyNumberFormat="1" applyFont="1" applyFill="1" applyBorder="1"/>
    <xf numFmtId="165" fontId="1" fillId="2" borderId="4" xfId="1" applyNumberFormat="1" applyFill="1" applyBorder="1" applyProtection="1">
      <protection locked="0"/>
    </xf>
    <xf numFmtId="0" fontId="22" fillId="2" borderId="8" xfId="1" applyFont="1" applyFill="1" applyBorder="1" applyAlignment="1">
      <alignment wrapText="1"/>
    </xf>
    <xf numFmtId="0" fontId="22" fillId="2" borderId="4" xfId="1" applyFont="1" applyFill="1" applyBorder="1" applyAlignment="1">
      <alignment wrapText="1"/>
    </xf>
    <xf numFmtId="165" fontId="22" fillId="2" borderId="5" xfId="1" applyNumberFormat="1" applyFont="1" applyFill="1" applyBorder="1"/>
    <xf numFmtId="0" fontId="22" fillId="2" borderId="5" xfId="1" applyFont="1" applyFill="1" applyBorder="1"/>
    <xf numFmtId="0" fontId="49" fillId="2" borderId="38" xfId="0" applyFont="1" applyFill="1" applyBorder="1" applyAlignment="1">
      <alignment horizontal="left" vertical="center" wrapText="1"/>
    </xf>
    <xf numFmtId="0" fontId="26" fillId="2" borderId="38"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8" xfId="0" applyFont="1" applyFill="1" applyBorder="1" applyAlignment="1">
      <alignment horizontal="left" vertical="top" wrapText="1"/>
    </xf>
    <xf numFmtId="165" fontId="1" fillId="0" borderId="8" xfId="1" applyNumberFormat="1" applyBorder="1"/>
    <xf numFmtId="165" fontId="1" fillId="0" borderId="33" xfId="1" applyNumberFormat="1" applyBorder="1"/>
    <xf numFmtId="165" fontId="1" fillId="0" borderId="8" xfId="1" applyNumberFormat="1" applyFill="1" applyBorder="1"/>
    <xf numFmtId="0" fontId="0" fillId="0" borderId="26" xfId="0" applyFill="1" applyBorder="1" applyAlignment="1">
      <alignment horizontal="center" vertical="center" wrapText="1"/>
    </xf>
    <xf numFmtId="0" fontId="27" fillId="0" borderId="8" xfId="0" applyFont="1" applyFill="1" applyBorder="1" applyAlignment="1">
      <alignment horizontal="justify" vertical="center"/>
    </xf>
    <xf numFmtId="165" fontId="27" fillId="0" borderId="4" xfId="0" applyNumberFormat="1" applyFont="1" applyFill="1" applyBorder="1" applyAlignment="1">
      <alignment horizontal="center" vertical="center" wrapText="1"/>
    </xf>
    <xf numFmtId="165" fontId="26" fillId="0" borderId="4" xfId="1" applyNumberFormat="1" applyFont="1" applyFill="1" applyBorder="1" applyAlignment="1">
      <alignment horizontal="center" vertical="center"/>
    </xf>
    <xf numFmtId="165" fontId="26" fillId="0" borderId="5" xfId="1" applyNumberFormat="1" applyFont="1" applyFill="1" applyBorder="1" applyAlignment="1">
      <alignment horizontal="center" vertical="center"/>
    </xf>
    <xf numFmtId="2" fontId="25" fillId="0" borderId="4" xfId="0" applyNumberFormat="1" applyFont="1" applyFill="1" applyBorder="1" applyAlignment="1" applyProtection="1">
      <alignment horizontal="center" vertical="center" wrapText="1"/>
      <protection locked="0"/>
    </xf>
    <xf numFmtId="0" fontId="13" fillId="0" borderId="28" xfId="1" applyFont="1" applyFill="1" applyBorder="1" applyAlignment="1">
      <alignment horizontal="center" vertical="center" wrapText="1"/>
    </xf>
    <xf numFmtId="0" fontId="26" fillId="0" borderId="4" xfId="0" applyFont="1" applyFill="1" applyBorder="1" applyAlignment="1">
      <alignment horizontal="left" vertical="center" wrapText="1"/>
    </xf>
    <xf numFmtId="164" fontId="26" fillId="0" borderId="4" xfId="6" applyNumberFormat="1" applyFont="1" applyFill="1" applyBorder="1" applyAlignment="1" applyProtection="1">
      <alignment horizontal="center" vertical="center" wrapText="1"/>
      <protection locked="0"/>
    </xf>
    <xf numFmtId="164" fontId="26" fillId="0" borderId="4" xfId="6" applyNumberFormat="1" applyFont="1" applyFill="1" applyBorder="1" applyAlignment="1" applyProtection="1">
      <alignment vertical="center" wrapText="1"/>
      <protection locked="0"/>
    </xf>
    <xf numFmtId="164" fontId="16" fillId="3" borderId="4" xfId="1" applyNumberFormat="1" applyFont="1" applyFill="1" applyBorder="1" applyAlignment="1" applyProtection="1">
      <alignment horizontal="center" vertical="center"/>
      <protection locked="0"/>
    </xf>
    <xf numFmtId="0" fontId="22" fillId="0" borderId="4" xfId="0" applyFont="1" applyFill="1" applyBorder="1" applyAlignment="1">
      <alignment horizontal="left" vertical="center" wrapText="1"/>
    </xf>
    <xf numFmtId="2" fontId="22" fillId="0" borderId="4" xfId="0" applyNumberFormat="1" applyFont="1" applyFill="1" applyBorder="1" applyAlignment="1">
      <alignment horizontal="center" vertical="center" wrapText="1"/>
    </xf>
    <xf numFmtId="0" fontId="22" fillId="0" borderId="4" xfId="7" applyFont="1" applyFill="1" applyBorder="1" applyAlignment="1" applyProtection="1">
      <alignment horizontal="left" vertical="top" wrapText="1"/>
    </xf>
    <xf numFmtId="2" fontId="35" fillId="0" borderId="4" xfId="0" applyNumberFormat="1" applyFont="1" applyFill="1" applyBorder="1" applyAlignment="1">
      <alignment horizontal="center" vertical="center" wrapText="1"/>
    </xf>
    <xf numFmtId="2" fontId="35" fillId="0" borderId="5" xfId="0" applyNumberFormat="1" applyFont="1" applyFill="1" applyBorder="1" applyAlignment="1">
      <alignment horizontal="center" vertical="center" wrapText="1"/>
    </xf>
    <xf numFmtId="2" fontId="22" fillId="0" borderId="5" xfId="0" applyNumberFormat="1" applyFont="1" applyFill="1" applyBorder="1" applyAlignment="1">
      <alignment horizontal="center" vertical="center" wrapText="1"/>
    </xf>
    <xf numFmtId="0" fontId="22" fillId="0" borderId="4" xfId="7" applyFont="1" applyFill="1" applyBorder="1" applyAlignment="1" applyProtection="1">
      <alignment vertical="top" wrapText="1"/>
    </xf>
    <xf numFmtId="164" fontId="25" fillId="0" borderId="4" xfId="6" applyNumberFormat="1"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center" wrapText="1"/>
    </xf>
    <xf numFmtId="4" fontId="26" fillId="0" borderId="4" xfId="0" applyNumberFormat="1" applyFont="1" applyFill="1" applyBorder="1" applyAlignment="1" applyProtection="1">
      <alignment horizontal="center" vertical="center"/>
      <protection locked="0"/>
    </xf>
    <xf numFmtId="0" fontId="22" fillId="0" borderId="4" xfId="0" applyFont="1" applyFill="1" applyBorder="1" applyAlignment="1" applyProtection="1">
      <alignment horizontal="left" vertical="center" wrapText="1"/>
      <protection locked="0"/>
    </xf>
    <xf numFmtId="2" fontId="26" fillId="0" borderId="4" xfId="0" applyNumberFormat="1" applyFont="1" applyFill="1" applyBorder="1" applyAlignment="1" applyProtection="1">
      <alignment vertical="center"/>
      <protection locked="0"/>
    </xf>
    <xf numFmtId="0" fontId="22" fillId="0" borderId="4" xfId="0" applyFont="1" applyFill="1" applyBorder="1"/>
    <xf numFmtId="2" fontId="3" fillId="0" borderId="4" xfId="0" applyNumberFormat="1" applyFont="1" applyFill="1" applyBorder="1" applyAlignment="1" applyProtection="1">
      <alignment vertical="center"/>
      <protection locked="0"/>
    </xf>
    <xf numFmtId="0" fontId="27" fillId="0" borderId="8" xfId="0" applyFont="1" applyFill="1" applyBorder="1" applyAlignment="1">
      <alignment horizontal="justify" vertical="top" wrapText="1"/>
    </xf>
    <xf numFmtId="165" fontId="26" fillId="0" borderId="6" xfId="1" applyNumberFormat="1" applyFont="1" applyFill="1" applyBorder="1" applyAlignment="1">
      <alignment horizontal="center" vertical="center"/>
    </xf>
    <xf numFmtId="165" fontId="3" fillId="0" borderId="4" xfId="1" applyNumberFormat="1" applyFont="1" applyFill="1" applyBorder="1" applyAlignment="1">
      <alignment horizontal="center" vertical="center"/>
    </xf>
    <xf numFmtId="0" fontId="26" fillId="0" borderId="40" xfId="0" applyFont="1" applyFill="1" applyBorder="1" applyAlignment="1">
      <alignment horizontal="left" vertical="top" wrapText="1"/>
    </xf>
    <xf numFmtId="166" fontId="26" fillId="0" borderId="45" xfId="0" applyNumberFormat="1"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4" xfId="1" applyFont="1" applyFill="1" applyBorder="1" applyAlignment="1" applyProtection="1">
      <alignment horizontal="center" vertical="center"/>
      <protection locked="0"/>
    </xf>
    <xf numFmtId="0" fontId="26" fillId="0" borderId="64" xfId="0" applyFont="1" applyFill="1" applyBorder="1" applyAlignment="1">
      <alignment horizontal="left" wrapText="1"/>
    </xf>
    <xf numFmtId="165" fontId="13" fillId="2" borderId="5" xfId="1" applyNumberFormat="1" applyFont="1" applyFill="1" applyBorder="1"/>
    <xf numFmtId="165" fontId="16" fillId="2" borderId="4" xfId="1" applyNumberFormat="1" applyFont="1" applyFill="1" applyBorder="1"/>
    <xf numFmtId="165" fontId="16" fillId="2" borderId="5" xfId="1" applyNumberFormat="1" applyFont="1" applyFill="1" applyBorder="1"/>
    <xf numFmtId="166" fontId="22" fillId="2" borderId="4" xfId="1" applyNumberFormat="1" applyFont="1" applyFill="1" applyBorder="1"/>
    <xf numFmtId="0" fontId="22" fillId="0" borderId="4" xfId="0" applyFont="1" applyFill="1" applyBorder="1" applyAlignment="1">
      <alignment vertical="top" wrapText="1"/>
    </xf>
    <xf numFmtId="0" fontId="26" fillId="0" borderId="4" xfId="0" applyFont="1" applyFill="1" applyBorder="1" applyAlignment="1" applyProtection="1">
      <alignment horizontal="center" vertical="center"/>
      <protection locked="0"/>
    </xf>
    <xf numFmtId="0" fontId="13" fillId="0" borderId="4" xfId="0" applyFont="1" applyFill="1" applyBorder="1" applyProtection="1">
      <protection locked="0"/>
    </xf>
    <xf numFmtId="165" fontId="36" fillId="0" borderId="37" xfId="1" applyNumberFormat="1" applyFont="1" applyFill="1" applyBorder="1" applyAlignment="1">
      <alignment horizontal="center" vertical="center" wrapText="1"/>
    </xf>
    <xf numFmtId="165" fontId="36" fillId="0" borderId="6" xfId="1" applyNumberFormat="1" applyFont="1" applyFill="1" applyBorder="1" applyAlignment="1">
      <alignment horizontal="center" vertical="center" wrapText="1"/>
    </xf>
    <xf numFmtId="165" fontId="24" fillId="2" borderId="8" xfId="1" applyNumberFormat="1" applyFont="1" applyFill="1" applyBorder="1" applyAlignment="1">
      <alignment horizontal="center" vertical="center"/>
    </xf>
    <xf numFmtId="165" fontId="24" fillId="2" borderId="33" xfId="1" applyNumberFormat="1" applyFont="1" applyFill="1" applyBorder="1" applyAlignment="1">
      <alignment horizontal="center" vertical="center"/>
    </xf>
    <xf numFmtId="165" fontId="36" fillId="0" borderId="31" xfId="1" applyNumberFormat="1" applyFont="1" applyFill="1" applyBorder="1" applyAlignment="1">
      <alignment horizontal="center" vertical="center" wrapText="1"/>
    </xf>
    <xf numFmtId="165" fontId="20" fillId="2" borderId="4" xfId="1" applyNumberFormat="1" applyFont="1" applyFill="1" applyBorder="1" applyAlignment="1">
      <alignment horizontal="center" vertical="center"/>
    </xf>
    <xf numFmtId="165" fontId="24" fillId="2" borderId="67" xfId="1" applyNumberFormat="1" applyFont="1" applyFill="1" applyBorder="1" applyAlignment="1">
      <alignment horizontal="center" vertical="center" wrapText="1"/>
    </xf>
    <xf numFmtId="165" fontId="24" fillId="2" borderId="26" xfId="1" applyNumberFormat="1" applyFont="1" applyFill="1" applyBorder="1" applyAlignment="1">
      <alignment horizontal="center" vertical="center"/>
    </xf>
    <xf numFmtId="165" fontId="36" fillId="0" borderId="32" xfId="1" applyNumberFormat="1" applyFont="1" applyFill="1" applyBorder="1" applyAlignment="1">
      <alignment horizontal="center" vertical="center" wrapText="1"/>
    </xf>
    <xf numFmtId="165" fontId="20" fillId="2" borderId="32" xfId="1" applyNumberFormat="1" applyFont="1" applyFill="1" applyBorder="1" applyAlignment="1">
      <alignment horizontal="center" vertical="center"/>
    </xf>
    <xf numFmtId="165" fontId="24" fillId="2" borderId="31" xfId="1" applyNumberFormat="1" applyFont="1" applyFill="1" applyBorder="1" applyAlignment="1">
      <alignment horizontal="center" vertical="center"/>
    </xf>
    <xf numFmtId="165" fontId="36" fillId="2" borderId="8" xfId="1" applyNumberFormat="1" applyFont="1" applyFill="1" applyBorder="1" applyAlignment="1">
      <alignment horizontal="center" vertical="center" wrapText="1"/>
    </xf>
    <xf numFmtId="165" fontId="24" fillId="2" borderId="28" xfId="1" applyNumberFormat="1" applyFont="1" applyFill="1" applyBorder="1" applyAlignment="1">
      <alignment horizontal="center" vertical="center"/>
    </xf>
    <xf numFmtId="165" fontId="36" fillId="2" borderId="29" xfId="1" applyNumberFormat="1" applyFont="1" applyFill="1" applyBorder="1" applyAlignment="1">
      <alignment horizontal="center" vertical="center" wrapText="1"/>
    </xf>
    <xf numFmtId="165" fontId="24" fillId="2" borderId="37" xfId="1" applyNumberFormat="1" applyFont="1" applyFill="1" applyBorder="1" applyAlignment="1">
      <alignment horizontal="center" vertical="center"/>
    </xf>
    <xf numFmtId="0" fontId="13" fillId="0" borderId="28" xfId="1" applyFont="1" applyFill="1" applyBorder="1" applyAlignment="1">
      <alignment horizontal="center" vertical="center" wrapText="1"/>
    </xf>
    <xf numFmtId="164" fontId="28" fillId="0" borderId="4" xfId="6" applyNumberFormat="1" applyFont="1" applyFill="1" applyBorder="1" applyAlignment="1" applyProtection="1">
      <alignment horizontal="center" vertical="center" wrapText="1"/>
    </xf>
    <xf numFmtId="165" fontId="24" fillId="0" borderId="4" xfId="1" applyNumberFormat="1" applyFont="1" applyFill="1" applyBorder="1" applyAlignment="1">
      <alignment horizontal="center" vertical="center"/>
    </xf>
    <xf numFmtId="0" fontId="24" fillId="0" borderId="4" xfId="1" applyFont="1" applyFill="1" applyBorder="1" applyAlignment="1">
      <alignment horizontal="left"/>
    </xf>
    <xf numFmtId="0" fontId="45" fillId="0" borderId="4"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164" fontId="17" fillId="0" borderId="4" xfId="6" applyNumberFormat="1" applyFont="1" applyFill="1" applyBorder="1" applyAlignment="1" applyProtection="1">
      <alignment horizontal="center" vertical="center" wrapText="1"/>
    </xf>
    <xf numFmtId="0" fontId="24" fillId="0" borderId="11" xfId="1" applyFont="1" applyFill="1" applyBorder="1" applyAlignment="1">
      <alignment horizontal="left" wrapText="1"/>
    </xf>
    <xf numFmtId="0" fontId="46"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43" fillId="0" borderId="4" xfId="0" applyFont="1" applyFill="1" applyBorder="1" applyAlignment="1">
      <alignment vertical="center" wrapText="1"/>
    </xf>
    <xf numFmtId="164" fontId="28" fillId="0" borderId="4" xfId="3" applyNumberFormat="1" applyFont="1" applyFill="1" applyBorder="1" applyAlignment="1" applyProtection="1">
      <alignment horizontal="center" vertical="center" wrapText="1"/>
      <protection locked="0"/>
    </xf>
    <xf numFmtId="43" fontId="1" fillId="0" borderId="4" xfId="1" applyNumberFormat="1" applyFont="1" applyFill="1" applyBorder="1" applyAlignment="1">
      <alignment horizontal="center" vertical="center"/>
    </xf>
    <xf numFmtId="0" fontId="47" fillId="0" borderId="4" xfId="0" applyFont="1" applyFill="1" applyBorder="1" applyAlignment="1">
      <alignment vertical="center" wrapText="1"/>
    </xf>
    <xf numFmtId="0" fontId="0" fillId="0" borderId="4" xfId="0" applyFill="1" applyBorder="1" applyAlignment="1"/>
    <xf numFmtId="0" fontId="20" fillId="0" borderId="4" xfId="0" applyFont="1" applyFill="1" applyBorder="1" applyAlignment="1">
      <alignment horizontal="left" vertical="top" wrapText="1"/>
    </xf>
    <xf numFmtId="0" fontId="1" fillId="0" borderId="4" xfId="1" applyFont="1" applyFill="1" applyBorder="1" applyAlignment="1">
      <alignment horizontal="center" vertical="center"/>
    </xf>
    <xf numFmtId="0" fontId="24" fillId="0" borderId="4" xfId="0" applyFont="1" applyFill="1" applyBorder="1" applyAlignment="1">
      <alignment vertical="center" wrapText="1"/>
    </xf>
    <xf numFmtId="164" fontId="5" fillId="0" borderId="4" xfId="3" applyNumberFormat="1" applyFont="1" applyFill="1" applyBorder="1" applyAlignment="1" applyProtection="1">
      <alignment horizontal="center" vertical="center" wrapText="1"/>
      <protection locked="0"/>
    </xf>
    <xf numFmtId="43" fontId="1" fillId="0" borderId="4" xfId="1" applyNumberFormat="1" applyFill="1" applyBorder="1" applyAlignment="1">
      <alignment horizontal="center" vertical="center"/>
    </xf>
    <xf numFmtId="0" fontId="1" fillId="0" borderId="4" xfId="1" applyFill="1" applyBorder="1" applyAlignment="1">
      <alignment horizontal="center" vertical="center"/>
    </xf>
    <xf numFmtId="168" fontId="24" fillId="6" borderId="4" xfId="1" applyNumberFormat="1" applyFont="1" applyFill="1" applyBorder="1" applyAlignment="1">
      <alignment horizontal="center"/>
    </xf>
    <xf numFmtId="165" fontId="12" fillId="0" borderId="4" xfId="1" applyNumberFormat="1" applyFont="1" applyFill="1" applyBorder="1"/>
    <xf numFmtId="165" fontId="1" fillId="0" borderId="4" xfId="1" applyNumberFormat="1" applyFill="1" applyBorder="1"/>
    <xf numFmtId="0" fontId="24" fillId="0" borderId="4" xfId="1" applyFont="1" applyFill="1" applyBorder="1" applyAlignment="1">
      <alignment wrapText="1"/>
    </xf>
    <xf numFmtId="49" fontId="36" fillId="0" borderId="4" xfId="0" applyNumberFormat="1" applyFont="1" applyFill="1" applyBorder="1" applyAlignment="1">
      <alignment vertical="top" wrapText="1"/>
    </xf>
    <xf numFmtId="0" fontId="0" fillId="0" borderId="4" xfId="0" applyFill="1" applyBorder="1" applyAlignment="1">
      <alignment horizontal="center" vertical="center" wrapText="1"/>
    </xf>
    <xf numFmtId="0" fontId="32" fillId="0" borderId="4" xfId="1" applyFont="1" applyFill="1" applyBorder="1" applyAlignment="1" applyProtection="1">
      <alignment horizontal="center" vertical="center" wrapText="1"/>
      <protection locked="0"/>
    </xf>
    <xf numFmtId="0" fontId="32" fillId="0" borderId="26" xfId="1" applyFont="1" applyFill="1" applyBorder="1" applyAlignment="1" applyProtection="1">
      <alignment horizontal="center" vertical="center" wrapText="1"/>
      <protection locked="0"/>
    </xf>
    <xf numFmtId="0" fontId="20" fillId="2" borderId="4" xfId="0" applyFont="1" applyFill="1" applyBorder="1" applyAlignment="1">
      <alignment vertical="center" wrapText="1"/>
    </xf>
    <xf numFmtId="0" fontId="26" fillId="2" borderId="29" xfId="1" applyFont="1" applyFill="1" applyBorder="1" applyAlignment="1">
      <alignment horizontal="center" vertical="center" wrapText="1"/>
    </xf>
    <xf numFmtId="165" fontId="26" fillId="2" borderId="17" xfId="0" applyNumberFormat="1" applyFont="1" applyFill="1" applyBorder="1" applyAlignment="1">
      <alignment horizontal="center" vertical="center" wrapText="1"/>
    </xf>
    <xf numFmtId="165" fontId="26" fillId="2" borderId="56" xfId="0" applyNumberFormat="1" applyFont="1" applyFill="1" applyBorder="1" applyAlignment="1">
      <alignment horizontal="center" vertical="center" wrapText="1"/>
    </xf>
    <xf numFmtId="0" fontId="48" fillId="0" borderId="28" xfId="0" applyFont="1" applyFill="1" applyBorder="1" applyAlignment="1">
      <alignment horizontal="center" vertical="center" wrapText="1"/>
    </xf>
    <xf numFmtId="0" fontId="17" fillId="0" borderId="8" xfId="1" applyFont="1" applyFill="1" applyBorder="1" applyAlignment="1" applyProtection="1">
      <alignment horizontal="center" vertical="center" wrapText="1"/>
      <protection locked="0"/>
    </xf>
    <xf numFmtId="0" fontId="13" fillId="0" borderId="8" xfId="1" applyFont="1" applyFill="1" applyBorder="1" applyAlignment="1">
      <alignment wrapText="1"/>
    </xf>
    <xf numFmtId="0" fontId="32" fillId="3" borderId="26" xfId="1" applyFont="1" applyFill="1" applyBorder="1" applyAlignment="1" applyProtection="1">
      <alignment horizontal="center" vertical="center" wrapText="1"/>
      <protection locked="0"/>
    </xf>
    <xf numFmtId="0" fontId="26" fillId="3" borderId="36" xfId="0" applyFont="1" applyFill="1" applyBorder="1" applyAlignment="1" applyProtection="1">
      <alignment horizontal="center" vertical="center"/>
      <protection locked="0"/>
    </xf>
    <xf numFmtId="165" fontId="3" fillId="3" borderId="52" xfId="0" applyNumberFormat="1" applyFont="1" applyFill="1" applyBorder="1" applyAlignment="1" applyProtection="1">
      <alignment horizontal="right" vertical="center"/>
      <protection locked="0"/>
    </xf>
    <xf numFmtId="165" fontId="26" fillId="3" borderId="53" xfId="0" applyNumberFormat="1" applyFont="1" applyFill="1" applyBorder="1" applyAlignment="1">
      <alignment horizontal="center" vertical="center" wrapText="1"/>
    </xf>
    <xf numFmtId="165" fontId="26" fillId="3" borderId="7" xfId="0" applyNumberFormat="1" applyFont="1" applyFill="1" applyBorder="1" applyAlignment="1">
      <alignment horizontal="center" vertical="center" wrapText="1"/>
    </xf>
    <xf numFmtId="165" fontId="36" fillId="2" borderId="4" xfId="6" applyNumberFormat="1" applyFont="1" applyFill="1" applyBorder="1" applyAlignment="1" applyProtection="1">
      <alignment horizontal="center" vertical="center" wrapText="1"/>
    </xf>
    <xf numFmtId="165" fontId="36" fillId="2" borderId="4" xfId="0" applyNumberFormat="1" applyFont="1" applyFill="1" applyBorder="1" applyAlignment="1" applyProtection="1">
      <alignment horizontal="center" vertical="center"/>
      <protection locked="0"/>
    </xf>
    <xf numFmtId="165" fontId="52" fillId="2" borderId="5" xfId="0" applyNumberFormat="1" applyFont="1" applyFill="1" applyBorder="1" applyAlignment="1" applyProtection="1">
      <alignment horizontal="center" vertical="center"/>
      <protection locked="0"/>
    </xf>
    <xf numFmtId="165" fontId="52" fillId="2" borderId="53" xfId="0" applyNumberFormat="1" applyFont="1" applyFill="1" applyBorder="1" applyAlignment="1" applyProtection="1">
      <alignment horizontal="center" vertical="center"/>
      <protection locked="0"/>
    </xf>
    <xf numFmtId="165" fontId="52" fillId="2" borderId="7" xfId="0" applyNumberFormat="1" applyFont="1" applyFill="1" applyBorder="1" applyAlignment="1" applyProtection="1">
      <alignment horizontal="center" vertical="center"/>
      <protection locked="0"/>
    </xf>
    <xf numFmtId="2" fontId="24" fillId="2" borderId="5" xfId="1" applyNumberFormat="1" applyFont="1" applyFill="1" applyBorder="1" applyAlignment="1">
      <alignment horizontal="center" vertical="center" wrapText="1"/>
    </xf>
    <xf numFmtId="165" fontId="24" fillId="2" borderId="68" xfId="1" applyNumberFormat="1" applyFont="1" applyFill="1" applyBorder="1" applyAlignment="1">
      <alignment horizontal="center" vertical="center"/>
    </xf>
    <xf numFmtId="165" fontId="24" fillId="2" borderId="0" xfId="1" applyNumberFormat="1" applyFont="1" applyFill="1" applyBorder="1" applyAlignment="1">
      <alignment horizontal="center" vertical="center"/>
    </xf>
    <xf numFmtId="165" fontId="24" fillId="2" borderId="43" xfId="1" applyNumberFormat="1" applyFont="1" applyFill="1" applyBorder="1" applyAlignment="1">
      <alignment horizontal="center" vertical="center"/>
    </xf>
    <xf numFmtId="165" fontId="24" fillId="2" borderId="69" xfId="1" applyNumberFormat="1" applyFont="1" applyFill="1" applyBorder="1" applyAlignment="1">
      <alignment horizontal="center" vertical="center"/>
    </xf>
    <xf numFmtId="165" fontId="24" fillId="0" borderId="68" xfId="1" applyNumberFormat="1" applyFont="1" applyBorder="1" applyAlignment="1">
      <alignment horizontal="center" vertical="center"/>
    </xf>
    <xf numFmtId="165" fontId="24" fillId="3" borderId="5" xfId="1" applyNumberFormat="1" applyFont="1" applyFill="1" applyBorder="1" applyAlignment="1">
      <alignment horizontal="center"/>
    </xf>
    <xf numFmtId="0" fontId="24" fillId="3" borderId="5" xfId="1" applyFont="1" applyFill="1" applyBorder="1"/>
    <xf numFmtId="165" fontId="24" fillId="0" borderId="4" xfId="1" applyNumberFormat="1" applyFont="1" applyBorder="1" applyAlignment="1">
      <alignment horizontal="center" vertical="center"/>
    </xf>
    <xf numFmtId="165" fontId="42" fillId="0" borderId="4" xfId="1" applyNumberFormat="1" applyFont="1" applyFill="1" applyBorder="1"/>
    <xf numFmtId="0" fontId="9" fillId="3" borderId="9"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10" fillId="2" borderId="17" xfId="1" applyFont="1" applyFill="1" applyBorder="1" applyAlignment="1" applyProtection="1">
      <alignment horizontal="center" vertical="center" wrapText="1"/>
      <protection locked="0"/>
    </xf>
    <xf numFmtId="0" fontId="10" fillId="2" borderId="16"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top" wrapText="1"/>
      <protection locked="0"/>
    </xf>
    <xf numFmtId="0" fontId="7" fillId="2" borderId="0" xfId="1" applyFont="1" applyFill="1" applyBorder="1" applyAlignment="1" applyProtection="1">
      <alignment horizontal="center" vertical="top"/>
      <protection locked="0"/>
    </xf>
    <xf numFmtId="0" fontId="7" fillId="2" borderId="1" xfId="1" applyFont="1" applyFill="1" applyBorder="1" applyAlignment="1" applyProtection="1">
      <alignment horizontal="center" vertical="top"/>
      <protection locked="0"/>
    </xf>
    <xf numFmtId="0" fontId="7" fillId="2" borderId="17" xfId="1" applyFont="1" applyFill="1" applyBorder="1" applyAlignment="1" applyProtection="1">
      <alignment horizontal="center" vertical="top"/>
      <protection locked="0"/>
    </xf>
    <xf numFmtId="0" fontId="7" fillId="2" borderId="16" xfId="1" applyFont="1" applyFill="1" applyBorder="1" applyAlignment="1" applyProtection="1">
      <alignment horizontal="center" vertical="top"/>
      <protection locked="0"/>
    </xf>
    <xf numFmtId="0" fontId="2" fillId="3" borderId="5" xfId="1" applyFont="1" applyFill="1" applyBorder="1" applyAlignment="1" applyProtection="1">
      <alignment horizontal="center" vertical="center" wrapText="1"/>
      <protection locked="0"/>
    </xf>
    <xf numFmtId="0" fontId="2" fillId="3" borderId="6"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22" xfId="1" applyFont="1" applyFill="1" applyBorder="1" applyAlignment="1" applyProtection="1">
      <alignment horizontal="center" vertical="center" wrapText="1"/>
      <protection locked="0"/>
    </xf>
    <xf numFmtId="0" fontId="2" fillId="3" borderId="23" xfId="1"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0" fontId="2" fillId="3" borderId="11" xfId="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0" fillId="0" borderId="0" xfId="0" applyFill="1" applyAlignment="1">
      <alignment wrapText="1"/>
    </xf>
    <xf numFmtId="0" fontId="0" fillId="0" borderId="26" xfId="0" applyFill="1" applyBorder="1" applyAlignment="1">
      <alignment wrapText="1"/>
    </xf>
    <xf numFmtId="0" fontId="13" fillId="0" borderId="31" xfId="1"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13" fillId="0" borderId="8" xfId="1" applyFont="1" applyFill="1" applyBorder="1" applyAlignment="1">
      <alignment horizontal="center" vertical="center" wrapText="1"/>
    </xf>
    <xf numFmtId="0" fontId="0" fillId="0" borderId="28" xfId="0" applyFill="1" applyBorder="1" applyAlignment="1">
      <alignment horizontal="center" vertical="center" wrapText="1"/>
    </xf>
    <xf numFmtId="0" fontId="1" fillId="2" borderId="8" xfId="1" applyFill="1" applyBorder="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0" fillId="0" borderId="8" xfId="1" applyFont="1"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6" borderId="31" xfId="0" applyFill="1"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1" fillId="2" borderId="8" xfId="1" applyFill="1" applyBorder="1" applyAlignment="1">
      <alignment horizontal="center" vertical="center" wrapText="1"/>
    </xf>
    <xf numFmtId="0" fontId="1" fillId="2" borderId="28" xfId="1" applyFill="1" applyBorder="1" applyAlignment="1">
      <alignment horizontal="center" vertical="center" wrapText="1"/>
    </xf>
    <xf numFmtId="0" fontId="22" fillId="2" borderId="8" xfId="1"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6" fillId="0" borderId="40"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10" fillId="0" borderId="8" xfId="1" applyFont="1" applyFill="1" applyBorder="1" applyAlignment="1" applyProtection="1">
      <alignment horizontal="center" vertical="center" wrapText="1"/>
      <protection locked="0"/>
    </xf>
    <xf numFmtId="0" fontId="10" fillId="0" borderId="28"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49" fillId="0" borderId="40" xfId="0" applyFont="1" applyBorder="1" applyAlignment="1">
      <alignment horizontal="left" vertical="top" wrapText="1"/>
    </xf>
    <xf numFmtId="0" fontId="49" fillId="0" borderId="44" xfId="0" applyFont="1" applyBorder="1" applyAlignment="1">
      <alignment horizontal="left" vertical="top" wrapText="1"/>
    </xf>
    <xf numFmtId="0" fontId="26" fillId="0" borderId="40"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 fillId="3" borderId="43" xfId="1" applyFont="1" applyFill="1" applyBorder="1" applyAlignment="1" applyProtection="1">
      <alignment horizontal="center" vertical="center" wrapText="1"/>
      <protection locked="0"/>
    </xf>
    <xf numFmtId="0" fontId="2" fillId="3" borderId="16" xfId="1" applyFont="1" applyFill="1" applyBorder="1" applyAlignment="1" applyProtection="1">
      <alignment horizontal="center" vertical="center" wrapText="1"/>
      <protection locked="0"/>
    </xf>
    <xf numFmtId="0" fontId="0" fillId="0" borderId="16" xfId="0" applyBorder="1" applyAlignment="1">
      <alignment wrapText="1"/>
    </xf>
    <xf numFmtId="0" fontId="0" fillId="0" borderId="37" xfId="0" applyBorder="1" applyAlignment="1">
      <alignment wrapText="1"/>
    </xf>
    <xf numFmtId="0" fontId="22" fillId="6" borderId="8" xfId="7" applyFont="1" applyFill="1" applyBorder="1" applyAlignment="1" applyProtection="1">
      <alignment horizontal="right" vertical="top" wrapText="1"/>
    </xf>
    <xf numFmtId="0" fontId="22" fillId="6" borderId="28" xfId="7" applyFont="1" applyFill="1" applyBorder="1" applyAlignment="1" applyProtection="1">
      <alignment horizontal="right" vertical="top" wrapText="1"/>
    </xf>
    <xf numFmtId="0" fontId="22" fillId="6" borderId="29" xfId="7" applyFont="1" applyFill="1" applyBorder="1" applyAlignment="1" applyProtection="1">
      <alignment horizontal="right" vertical="top" wrapText="1"/>
    </xf>
    <xf numFmtId="0" fontId="13" fillId="0" borderId="28"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0" fillId="2" borderId="28" xfId="0" applyFill="1" applyBorder="1" applyAlignment="1">
      <alignment horizontal="center" vertical="center" wrapText="1"/>
    </xf>
    <xf numFmtId="0" fontId="0" fillId="3" borderId="8" xfId="0"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Fill="1" applyAlignment="1"/>
    <xf numFmtId="0" fontId="13" fillId="2" borderId="28" xfId="1" applyFont="1" applyFill="1" applyBorder="1" applyAlignment="1">
      <alignment horizontal="center" vertical="center" wrapText="1"/>
    </xf>
    <xf numFmtId="0" fontId="0" fillId="2" borderId="28" xfId="0" applyFill="1" applyBorder="1" applyAlignment="1">
      <alignment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4" fillId="3" borderId="8" xfId="1" applyFont="1" applyFill="1" applyBorder="1" applyAlignment="1" applyProtection="1">
      <alignment horizontal="center" vertical="center" wrapText="1"/>
      <protection locked="0"/>
    </xf>
    <xf numFmtId="0" fontId="4" fillId="3" borderId="28" xfId="1" applyFont="1" applyFill="1" applyBorder="1" applyAlignment="1" applyProtection="1">
      <alignment horizontal="center" vertical="center" wrapText="1"/>
      <protection locked="0"/>
    </xf>
    <xf numFmtId="0" fontId="4" fillId="3" borderId="29" xfId="1" applyFont="1" applyFill="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28" xfId="0" applyFill="1" applyBorder="1" applyAlignment="1">
      <alignment horizontal="center" vertical="center" wrapText="1"/>
    </xf>
    <xf numFmtId="0" fontId="14" fillId="0" borderId="5" xfId="1" applyFont="1" applyBorder="1" applyAlignment="1">
      <alignment horizontal="center" vertical="center" wrapText="1"/>
    </xf>
    <xf numFmtId="0" fontId="15" fillId="0" borderId="27"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6" xfId="0" applyFont="1" applyBorder="1" applyAlignment="1">
      <alignment horizontal="center" vertical="center" wrapText="1"/>
    </xf>
    <xf numFmtId="0" fontId="20" fillId="0" borderId="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6" borderId="26" xfId="0" applyFill="1" applyBorder="1" applyAlignment="1">
      <alignment horizontal="center" vertical="center" wrapText="1"/>
    </xf>
    <xf numFmtId="0" fontId="0" fillId="0" borderId="26" xfId="0" applyBorder="1" applyAlignment="1">
      <alignment horizontal="center" vertical="center" wrapText="1"/>
    </xf>
    <xf numFmtId="0" fontId="0" fillId="0" borderId="37" xfId="0" applyBorder="1" applyAlignment="1">
      <alignment horizontal="center" vertical="center" wrapText="1"/>
    </xf>
    <xf numFmtId="0" fontId="27" fillId="0" borderId="28"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27" xfId="0" applyFont="1" applyFill="1" applyBorder="1" applyAlignment="1">
      <alignment vertical="center" wrapText="1"/>
    </xf>
    <xf numFmtId="0" fontId="0" fillId="0" borderId="27" xfId="0" applyFill="1" applyBorder="1" applyAlignment="1"/>
    <xf numFmtId="0" fontId="47" fillId="0" borderId="8" xfId="0" applyFont="1" applyFill="1" applyBorder="1" applyAlignment="1">
      <alignment horizontal="center" vertical="center" wrapText="1"/>
    </xf>
    <xf numFmtId="0" fontId="26" fillId="0" borderId="64"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8" xfId="1" applyFont="1" applyBorder="1" applyAlignment="1" applyProtection="1">
      <alignment horizontal="center" vertical="center" wrapText="1"/>
      <protection locked="0"/>
    </xf>
    <xf numFmtId="0" fontId="26" fillId="0" borderId="29" xfId="1" applyFont="1" applyBorder="1" applyAlignment="1" applyProtection="1">
      <alignment horizontal="center" vertical="center" wrapText="1"/>
      <protection locked="0"/>
    </xf>
    <xf numFmtId="0" fontId="10" fillId="2" borderId="41"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0" fontId="0" fillId="2" borderId="0" xfId="0" applyFill="1" applyAlignment="1"/>
    <xf numFmtId="0" fontId="0" fillId="2" borderId="26" xfId="0" applyFill="1" applyBorder="1" applyAlignment="1"/>
    <xf numFmtId="0" fontId="10" fillId="0" borderId="43" xfId="1" applyFont="1" applyFill="1" applyBorder="1" applyAlignment="1" applyProtection="1">
      <alignment horizontal="center" vertical="center" wrapText="1"/>
      <protection locked="0"/>
    </xf>
    <xf numFmtId="0" fontId="10" fillId="0" borderId="16" xfId="1" applyFont="1" applyFill="1" applyBorder="1" applyAlignment="1" applyProtection="1">
      <alignment horizontal="center" vertical="center" wrapText="1"/>
      <protection locked="0"/>
    </xf>
    <xf numFmtId="0" fontId="0" fillId="0" borderId="16" xfId="0" applyFill="1" applyBorder="1" applyAlignment="1"/>
    <xf numFmtId="0" fontId="0" fillId="0" borderId="37" xfId="0" applyFill="1" applyBorder="1" applyAlignment="1"/>
    <xf numFmtId="0" fontId="48" fillId="0" borderId="28" xfId="0" applyFont="1" applyFill="1" applyBorder="1" applyAlignment="1">
      <alignment horizontal="center" vertical="center" wrapText="1"/>
    </xf>
    <xf numFmtId="0" fontId="0" fillId="3" borderId="31" xfId="0" applyFill="1" applyBorder="1" applyAlignment="1">
      <alignment horizontal="center" vertical="center" wrapText="1"/>
    </xf>
    <xf numFmtId="0" fontId="0" fillId="3" borderId="26" xfId="0" applyFill="1" applyBorder="1" applyAlignment="1">
      <alignment horizontal="center" vertical="center" wrapText="1"/>
    </xf>
    <xf numFmtId="0" fontId="13" fillId="3" borderId="8" xfId="1"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1" fillId="2" borderId="41" xfId="1" applyFill="1" applyBorder="1" applyAlignment="1">
      <alignment horizontal="center" vertical="center"/>
    </xf>
    <xf numFmtId="0" fontId="0" fillId="2" borderId="29" xfId="0" applyFill="1" applyBorder="1" applyAlignment="1">
      <alignment horizontal="center" vertical="center" wrapText="1"/>
    </xf>
    <xf numFmtId="165" fontId="24" fillId="2" borderId="9" xfId="0" applyNumberFormat="1" applyFont="1" applyFill="1" applyBorder="1" applyAlignment="1" applyProtection="1">
      <alignment horizontal="center" vertical="center" wrapText="1"/>
      <protection locked="0"/>
    </xf>
    <xf numFmtId="165" fontId="24" fillId="2" borderId="19" xfId="0" applyNumberFormat="1" applyFont="1" applyFill="1" applyBorder="1" applyAlignment="1" applyProtection="1">
      <alignment horizontal="center" vertical="center" wrapText="1"/>
      <protection locked="0"/>
    </xf>
    <xf numFmtId="165" fontId="24" fillId="2" borderId="56" xfId="0" applyNumberFormat="1" applyFont="1" applyFill="1" applyBorder="1" applyAlignment="1" applyProtection="1">
      <alignment horizontal="center" vertical="center" wrapText="1"/>
      <protection locked="0"/>
    </xf>
    <xf numFmtId="9" fontId="24" fillId="0" borderId="54" xfId="0" applyNumberFormat="1" applyFont="1" applyFill="1" applyBorder="1" applyAlignment="1" applyProtection="1">
      <alignment horizontal="center" vertical="center" wrapText="1"/>
      <protection locked="0"/>
    </xf>
    <xf numFmtId="0" fontId="24" fillId="0" borderId="54" xfId="0" applyNumberFormat="1" applyFont="1" applyFill="1" applyBorder="1" applyAlignment="1">
      <alignment horizontal="center" vertical="center" wrapText="1"/>
    </xf>
    <xf numFmtId="0" fontId="34" fillId="0" borderId="5" xfId="1"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6" xfId="0" applyFont="1" applyFill="1" applyBorder="1" applyAlignment="1">
      <alignment horizontal="center" vertical="center" wrapText="1"/>
    </xf>
    <xf numFmtId="165" fontId="24" fillId="2" borderId="8" xfId="0" applyNumberFormat="1" applyFont="1" applyFill="1" applyBorder="1" applyAlignment="1" applyProtection="1">
      <alignment horizontal="center" vertical="center" wrapText="1"/>
      <protection locked="0"/>
    </xf>
    <xf numFmtId="165" fontId="24" fillId="2" borderId="28" xfId="0" applyNumberFormat="1" applyFont="1" applyFill="1" applyBorder="1" applyAlignment="1" applyProtection="1">
      <alignment horizontal="center" vertical="center" wrapText="1"/>
      <protection locked="0"/>
    </xf>
    <xf numFmtId="165" fontId="24" fillId="2" borderId="29" xfId="0" applyNumberFormat="1" applyFont="1" applyFill="1" applyBorder="1" applyAlignment="1" applyProtection="1">
      <alignment horizontal="center" vertical="center" wrapText="1"/>
      <protection locked="0"/>
    </xf>
    <xf numFmtId="165" fontId="24" fillId="2" borderId="4" xfId="0" applyNumberFormat="1" applyFont="1" applyFill="1" applyBorder="1" applyAlignment="1" applyProtection="1">
      <alignment horizontal="center" vertical="center" wrapText="1"/>
      <protection locked="0"/>
    </xf>
    <xf numFmtId="165" fontId="24" fillId="2" borderId="4" xfId="0" applyNumberFormat="1" applyFont="1" applyFill="1" applyBorder="1" applyAlignment="1">
      <alignment horizontal="center" vertical="center" wrapText="1"/>
    </xf>
    <xf numFmtId="165" fontId="24" fillId="2" borderId="5" xfId="0" applyNumberFormat="1" applyFont="1" applyFill="1" applyBorder="1" applyAlignment="1" applyProtection="1">
      <alignment horizontal="center" vertical="center" wrapText="1"/>
      <protection locked="0"/>
    </xf>
    <xf numFmtId="165" fontId="24" fillId="2" borderId="5" xfId="0" applyNumberFormat="1" applyFont="1" applyFill="1" applyBorder="1" applyAlignment="1">
      <alignment horizontal="center" vertical="center" wrapText="1"/>
    </xf>
    <xf numFmtId="165" fontId="24" fillId="2" borderId="21" xfId="0" applyNumberFormat="1" applyFont="1" applyFill="1" applyBorder="1" applyAlignment="1" applyProtection="1">
      <alignment horizontal="center" vertical="center" wrapText="1"/>
      <protection locked="0"/>
    </xf>
    <xf numFmtId="165" fontId="24" fillId="2" borderId="22" xfId="0" applyNumberFormat="1" applyFont="1" applyFill="1" applyBorder="1" applyAlignment="1" applyProtection="1">
      <alignment horizontal="center" vertical="center" wrapText="1"/>
      <protection locked="0"/>
    </xf>
    <xf numFmtId="165" fontId="24" fillId="2" borderId="55" xfId="0" applyNumberFormat="1" applyFont="1" applyFill="1" applyBorder="1" applyAlignment="1" applyProtection="1">
      <alignment horizontal="center" vertical="center" wrapText="1"/>
      <protection locked="0"/>
    </xf>
    <xf numFmtId="0" fontId="10" fillId="0" borderId="4" xfId="1" applyFont="1" applyFill="1" applyBorder="1" applyAlignment="1" applyProtection="1">
      <alignment horizontal="center" vertical="center" wrapText="1"/>
      <protection locked="0"/>
    </xf>
    <xf numFmtId="0" fontId="0" fillId="0" borderId="4" xfId="0" applyFill="1" applyBorder="1" applyAlignment="1"/>
    <xf numFmtId="0" fontId="22" fillId="0" borderId="8" xfId="1" applyFont="1" applyFill="1" applyBorder="1" applyAlignment="1">
      <alignment horizontal="center" vertical="center" wrapText="1"/>
    </xf>
  </cellXfs>
  <cellStyles count="8">
    <cellStyle name="Excel Built-in Comma" xfId="5"/>
    <cellStyle name="Excel Built-in Normal" xfId="4"/>
    <cellStyle name="Гиперссылка" xfId="7" builtinId="8"/>
    <cellStyle name="Обычный" xfId="0" builtinId="0"/>
    <cellStyle name="Обычный 2" xfId="1"/>
    <cellStyle name="Финансовый" xfId="6" builtinId="3"/>
    <cellStyle name="Финансовый 2" xfId="2"/>
    <cellStyle name="Финансовый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zoomScale="80" zoomScaleNormal="80" workbookViewId="0">
      <selection activeCell="A7" sqref="A7:L7"/>
    </sheetView>
  </sheetViews>
  <sheetFormatPr defaultRowHeight="12.75"/>
  <cols>
    <col min="1" max="1" width="32.42578125" style="3" customWidth="1"/>
    <col min="2" max="2" width="37.85546875" style="3" customWidth="1"/>
    <col min="3" max="3" width="22.28515625" style="3" customWidth="1"/>
    <col min="4" max="4" width="22" style="3" bestFit="1" customWidth="1"/>
    <col min="5" max="12" width="14.28515625" style="3" customWidth="1"/>
    <col min="13" max="13" width="15.42578125" style="3" customWidth="1"/>
    <col min="14" max="251" width="9.140625" style="3"/>
    <col min="252" max="252" width="27.28515625" style="3" customWidth="1"/>
    <col min="253" max="253" width="38.7109375" style="3" customWidth="1"/>
    <col min="254" max="254" width="20" style="3" bestFit="1" customWidth="1"/>
    <col min="255" max="255" width="22" style="3" bestFit="1" customWidth="1"/>
    <col min="256" max="256" width="10.7109375" style="3" customWidth="1"/>
    <col min="257" max="257" width="12" style="3" customWidth="1"/>
    <col min="258" max="258" width="11.42578125" style="3" customWidth="1"/>
    <col min="259" max="259" width="11" style="3" customWidth="1"/>
    <col min="260" max="260" width="13" style="3" customWidth="1"/>
    <col min="261" max="507" width="9.140625" style="3"/>
    <col min="508" max="508" width="27.28515625" style="3" customWidth="1"/>
    <col min="509" max="509" width="38.7109375" style="3" customWidth="1"/>
    <col min="510" max="510" width="20" style="3" bestFit="1" customWidth="1"/>
    <col min="511" max="511" width="22" style="3" bestFit="1" customWidth="1"/>
    <col min="512" max="512" width="10.7109375" style="3" customWidth="1"/>
    <col min="513" max="513" width="12" style="3" customWidth="1"/>
    <col min="514" max="514" width="11.42578125" style="3" customWidth="1"/>
    <col min="515" max="515" width="11" style="3" customWidth="1"/>
    <col min="516" max="516" width="13" style="3" customWidth="1"/>
    <col min="517" max="763" width="9.140625" style="3"/>
    <col min="764" max="764" width="27.28515625" style="3" customWidth="1"/>
    <col min="765" max="765" width="38.7109375" style="3" customWidth="1"/>
    <col min="766" max="766" width="20" style="3" bestFit="1" customWidth="1"/>
    <col min="767" max="767" width="22" style="3" bestFit="1" customWidth="1"/>
    <col min="768" max="768" width="10.7109375" style="3" customWidth="1"/>
    <col min="769" max="769" width="12" style="3" customWidth="1"/>
    <col min="770" max="770" width="11.42578125" style="3" customWidth="1"/>
    <col min="771" max="771" width="11" style="3" customWidth="1"/>
    <col min="772" max="772" width="13" style="3" customWidth="1"/>
    <col min="773" max="1019" width="9.140625" style="3"/>
    <col min="1020" max="1020" width="27.28515625" style="3" customWidth="1"/>
    <col min="1021" max="1021" width="38.7109375" style="3" customWidth="1"/>
    <col min="1022" max="1022" width="20" style="3" bestFit="1" customWidth="1"/>
    <col min="1023" max="1023" width="22" style="3" bestFit="1" customWidth="1"/>
    <col min="1024" max="1024" width="10.7109375" style="3" customWidth="1"/>
    <col min="1025" max="1025" width="12" style="3" customWidth="1"/>
    <col min="1026" max="1026" width="11.42578125" style="3" customWidth="1"/>
    <col min="1027" max="1027" width="11" style="3" customWidth="1"/>
    <col min="1028" max="1028" width="13" style="3" customWidth="1"/>
    <col min="1029" max="1275" width="9.140625" style="3"/>
    <col min="1276" max="1276" width="27.28515625" style="3" customWidth="1"/>
    <col min="1277" max="1277" width="38.7109375" style="3" customWidth="1"/>
    <col min="1278" max="1278" width="20" style="3" bestFit="1" customWidth="1"/>
    <col min="1279" max="1279" width="22" style="3" bestFit="1" customWidth="1"/>
    <col min="1280" max="1280" width="10.7109375" style="3" customWidth="1"/>
    <col min="1281" max="1281" width="12" style="3" customWidth="1"/>
    <col min="1282" max="1282" width="11.42578125" style="3" customWidth="1"/>
    <col min="1283" max="1283" width="11" style="3" customWidth="1"/>
    <col min="1284" max="1284" width="13" style="3" customWidth="1"/>
    <col min="1285" max="1531" width="9.140625" style="3"/>
    <col min="1532" max="1532" width="27.28515625" style="3" customWidth="1"/>
    <col min="1533" max="1533" width="38.7109375" style="3" customWidth="1"/>
    <col min="1534" max="1534" width="20" style="3" bestFit="1" customWidth="1"/>
    <col min="1535" max="1535" width="22" style="3" bestFit="1" customWidth="1"/>
    <col min="1536" max="1536" width="10.7109375" style="3" customWidth="1"/>
    <col min="1537" max="1537" width="12" style="3" customWidth="1"/>
    <col min="1538" max="1538" width="11.42578125" style="3" customWidth="1"/>
    <col min="1539" max="1539" width="11" style="3" customWidth="1"/>
    <col min="1540" max="1540" width="13" style="3" customWidth="1"/>
    <col min="1541" max="1787" width="9.140625" style="3"/>
    <col min="1788" max="1788" width="27.28515625" style="3" customWidth="1"/>
    <col min="1789" max="1789" width="38.7109375" style="3" customWidth="1"/>
    <col min="1790" max="1790" width="20" style="3" bestFit="1" customWidth="1"/>
    <col min="1791" max="1791" width="22" style="3" bestFit="1" customWidth="1"/>
    <col min="1792" max="1792" width="10.7109375" style="3" customWidth="1"/>
    <col min="1793" max="1793" width="12" style="3" customWidth="1"/>
    <col min="1794" max="1794" width="11.42578125" style="3" customWidth="1"/>
    <col min="1795" max="1795" width="11" style="3" customWidth="1"/>
    <col min="1796" max="1796" width="13" style="3" customWidth="1"/>
    <col min="1797" max="2043" width="9.140625" style="3"/>
    <col min="2044" max="2044" width="27.28515625" style="3" customWidth="1"/>
    <col min="2045" max="2045" width="38.7109375" style="3" customWidth="1"/>
    <col min="2046" max="2046" width="20" style="3" bestFit="1" customWidth="1"/>
    <col min="2047" max="2047" width="22" style="3" bestFit="1" customWidth="1"/>
    <col min="2048" max="2048" width="10.7109375" style="3" customWidth="1"/>
    <col min="2049" max="2049" width="12" style="3" customWidth="1"/>
    <col min="2050" max="2050" width="11.42578125" style="3" customWidth="1"/>
    <col min="2051" max="2051" width="11" style="3" customWidth="1"/>
    <col min="2052" max="2052" width="13" style="3" customWidth="1"/>
    <col min="2053" max="2299" width="9.140625" style="3"/>
    <col min="2300" max="2300" width="27.28515625" style="3" customWidth="1"/>
    <col min="2301" max="2301" width="38.7109375" style="3" customWidth="1"/>
    <col min="2302" max="2302" width="20" style="3" bestFit="1" customWidth="1"/>
    <col min="2303" max="2303" width="22" style="3" bestFit="1" customWidth="1"/>
    <col min="2304" max="2304" width="10.7109375" style="3" customWidth="1"/>
    <col min="2305" max="2305" width="12" style="3" customWidth="1"/>
    <col min="2306" max="2306" width="11.42578125" style="3" customWidth="1"/>
    <col min="2307" max="2307" width="11" style="3" customWidth="1"/>
    <col min="2308" max="2308" width="13" style="3" customWidth="1"/>
    <col min="2309" max="2555" width="9.140625" style="3"/>
    <col min="2556" max="2556" width="27.28515625" style="3" customWidth="1"/>
    <col min="2557" max="2557" width="38.7109375" style="3" customWidth="1"/>
    <col min="2558" max="2558" width="20" style="3" bestFit="1" customWidth="1"/>
    <col min="2559" max="2559" width="22" style="3" bestFit="1" customWidth="1"/>
    <col min="2560" max="2560" width="10.7109375" style="3" customWidth="1"/>
    <col min="2561" max="2561" width="12" style="3" customWidth="1"/>
    <col min="2562" max="2562" width="11.42578125" style="3" customWidth="1"/>
    <col min="2563" max="2563" width="11" style="3" customWidth="1"/>
    <col min="2564" max="2564" width="13" style="3" customWidth="1"/>
    <col min="2565" max="2811" width="9.140625" style="3"/>
    <col min="2812" max="2812" width="27.28515625" style="3" customWidth="1"/>
    <col min="2813" max="2813" width="38.7109375" style="3" customWidth="1"/>
    <col min="2814" max="2814" width="20" style="3" bestFit="1" customWidth="1"/>
    <col min="2815" max="2815" width="22" style="3" bestFit="1" customWidth="1"/>
    <col min="2816" max="2816" width="10.7109375" style="3" customWidth="1"/>
    <col min="2817" max="2817" width="12" style="3" customWidth="1"/>
    <col min="2818" max="2818" width="11.42578125" style="3" customWidth="1"/>
    <col min="2819" max="2819" width="11" style="3" customWidth="1"/>
    <col min="2820" max="2820" width="13" style="3" customWidth="1"/>
    <col min="2821" max="3067" width="9.140625" style="3"/>
    <col min="3068" max="3068" width="27.28515625" style="3" customWidth="1"/>
    <col min="3069" max="3069" width="38.7109375" style="3" customWidth="1"/>
    <col min="3070" max="3070" width="20" style="3" bestFit="1" customWidth="1"/>
    <col min="3071" max="3071" width="22" style="3" bestFit="1" customWidth="1"/>
    <col min="3072" max="3072" width="10.7109375" style="3" customWidth="1"/>
    <col min="3073" max="3073" width="12" style="3" customWidth="1"/>
    <col min="3074" max="3074" width="11.42578125" style="3" customWidth="1"/>
    <col min="3075" max="3075" width="11" style="3" customWidth="1"/>
    <col min="3076" max="3076" width="13" style="3" customWidth="1"/>
    <col min="3077" max="3323" width="9.140625" style="3"/>
    <col min="3324" max="3324" width="27.28515625" style="3" customWidth="1"/>
    <col min="3325" max="3325" width="38.7109375" style="3" customWidth="1"/>
    <col min="3326" max="3326" width="20" style="3" bestFit="1" customWidth="1"/>
    <col min="3327" max="3327" width="22" style="3" bestFit="1" customWidth="1"/>
    <col min="3328" max="3328" width="10.7109375" style="3" customWidth="1"/>
    <col min="3329" max="3329" width="12" style="3" customWidth="1"/>
    <col min="3330" max="3330" width="11.42578125" style="3" customWidth="1"/>
    <col min="3331" max="3331" width="11" style="3" customWidth="1"/>
    <col min="3332" max="3332" width="13" style="3" customWidth="1"/>
    <col min="3333" max="3579" width="9.140625" style="3"/>
    <col min="3580" max="3580" width="27.28515625" style="3" customWidth="1"/>
    <col min="3581" max="3581" width="38.7109375" style="3" customWidth="1"/>
    <col min="3582" max="3582" width="20" style="3" bestFit="1" customWidth="1"/>
    <col min="3583" max="3583" width="22" style="3" bestFit="1" customWidth="1"/>
    <col min="3584" max="3584" width="10.7109375" style="3" customWidth="1"/>
    <col min="3585" max="3585" width="12" style="3" customWidth="1"/>
    <col min="3586" max="3586" width="11.42578125" style="3" customWidth="1"/>
    <col min="3587" max="3587" width="11" style="3" customWidth="1"/>
    <col min="3588" max="3588" width="13" style="3" customWidth="1"/>
    <col min="3589" max="3835" width="9.140625" style="3"/>
    <col min="3836" max="3836" width="27.28515625" style="3" customWidth="1"/>
    <col min="3837" max="3837" width="38.7109375" style="3" customWidth="1"/>
    <col min="3838" max="3838" width="20" style="3" bestFit="1" customWidth="1"/>
    <col min="3839" max="3839" width="22" style="3" bestFit="1" customWidth="1"/>
    <col min="3840" max="3840" width="10.7109375" style="3" customWidth="1"/>
    <col min="3841" max="3841" width="12" style="3" customWidth="1"/>
    <col min="3842" max="3842" width="11.42578125" style="3" customWidth="1"/>
    <col min="3843" max="3843" width="11" style="3" customWidth="1"/>
    <col min="3844" max="3844" width="13" style="3" customWidth="1"/>
    <col min="3845" max="4091" width="9.140625" style="3"/>
    <col min="4092" max="4092" width="27.28515625" style="3" customWidth="1"/>
    <col min="4093" max="4093" width="38.7109375" style="3" customWidth="1"/>
    <col min="4094" max="4094" width="20" style="3" bestFit="1" customWidth="1"/>
    <col min="4095" max="4095" width="22" style="3" bestFit="1" customWidth="1"/>
    <col min="4096" max="4096" width="10.7109375" style="3" customWidth="1"/>
    <col min="4097" max="4097" width="12" style="3" customWidth="1"/>
    <col min="4098" max="4098" width="11.42578125" style="3" customWidth="1"/>
    <col min="4099" max="4099" width="11" style="3" customWidth="1"/>
    <col min="4100" max="4100" width="13" style="3" customWidth="1"/>
    <col min="4101" max="4347" width="9.140625" style="3"/>
    <col min="4348" max="4348" width="27.28515625" style="3" customWidth="1"/>
    <col min="4349" max="4349" width="38.7109375" style="3" customWidth="1"/>
    <col min="4350" max="4350" width="20" style="3" bestFit="1" customWidth="1"/>
    <col min="4351" max="4351" width="22" style="3" bestFit="1" customWidth="1"/>
    <col min="4352" max="4352" width="10.7109375" style="3" customWidth="1"/>
    <col min="4353" max="4353" width="12" style="3" customWidth="1"/>
    <col min="4354" max="4354" width="11.42578125" style="3" customWidth="1"/>
    <col min="4355" max="4355" width="11" style="3" customWidth="1"/>
    <col min="4356" max="4356" width="13" style="3" customWidth="1"/>
    <col min="4357" max="4603" width="9.140625" style="3"/>
    <col min="4604" max="4604" width="27.28515625" style="3" customWidth="1"/>
    <col min="4605" max="4605" width="38.7109375" style="3" customWidth="1"/>
    <col min="4606" max="4606" width="20" style="3" bestFit="1" customWidth="1"/>
    <col min="4607" max="4607" width="22" style="3" bestFit="1" customWidth="1"/>
    <col min="4608" max="4608" width="10.7109375" style="3" customWidth="1"/>
    <col min="4609" max="4609" width="12" style="3" customWidth="1"/>
    <col min="4610" max="4610" width="11.42578125" style="3" customWidth="1"/>
    <col min="4611" max="4611" width="11" style="3" customWidth="1"/>
    <col min="4612" max="4612" width="13" style="3" customWidth="1"/>
    <col min="4613" max="4859" width="9.140625" style="3"/>
    <col min="4860" max="4860" width="27.28515625" style="3" customWidth="1"/>
    <col min="4861" max="4861" width="38.7109375" style="3" customWidth="1"/>
    <col min="4862" max="4862" width="20" style="3" bestFit="1" customWidth="1"/>
    <col min="4863" max="4863" width="22" style="3" bestFit="1" customWidth="1"/>
    <col min="4864" max="4864" width="10.7109375" style="3" customWidth="1"/>
    <col min="4865" max="4865" width="12" style="3" customWidth="1"/>
    <col min="4866" max="4866" width="11.42578125" style="3" customWidth="1"/>
    <col min="4867" max="4867" width="11" style="3" customWidth="1"/>
    <col min="4868" max="4868" width="13" style="3" customWidth="1"/>
    <col min="4869" max="5115" width="9.140625" style="3"/>
    <col min="5116" max="5116" width="27.28515625" style="3" customWidth="1"/>
    <col min="5117" max="5117" width="38.7109375" style="3" customWidth="1"/>
    <col min="5118" max="5118" width="20" style="3" bestFit="1" customWidth="1"/>
    <col min="5119" max="5119" width="22" style="3" bestFit="1" customWidth="1"/>
    <col min="5120" max="5120" width="10.7109375" style="3" customWidth="1"/>
    <col min="5121" max="5121" width="12" style="3" customWidth="1"/>
    <col min="5122" max="5122" width="11.42578125" style="3" customWidth="1"/>
    <col min="5123" max="5123" width="11" style="3" customWidth="1"/>
    <col min="5124" max="5124" width="13" style="3" customWidth="1"/>
    <col min="5125" max="5371" width="9.140625" style="3"/>
    <col min="5372" max="5372" width="27.28515625" style="3" customWidth="1"/>
    <col min="5373" max="5373" width="38.7109375" style="3" customWidth="1"/>
    <col min="5374" max="5374" width="20" style="3" bestFit="1" customWidth="1"/>
    <col min="5375" max="5375" width="22" style="3" bestFit="1" customWidth="1"/>
    <col min="5376" max="5376" width="10.7109375" style="3" customWidth="1"/>
    <col min="5377" max="5377" width="12" style="3" customWidth="1"/>
    <col min="5378" max="5378" width="11.42578125" style="3" customWidth="1"/>
    <col min="5379" max="5379" width="11" style="3" customWidth="1"/>
    <col min="5380" max="5380" width="13" style="3" customWidth="1"/>
    <col min="5381" max="5627" width="9.140625" style="3"/>
    <col min="5628" max="5628" width="27.28515625" style="3" customWidth="1"/>
    <col min="5629" max="5629" width="38.7109375" style="3" customWidth="1"/>
    <col min="5630" max="5630" width="20" style="3" bestFit="1" customWidth="1"/>
    <col min="5631" max="5631" width="22" style="3" bestFit="1" customWidth="1"/>
    <col min="5632" max="5632" width="10.7109375" style="3" customWidth="1"/>
    <col min="5633" max="5633" width="12" style="3" customWidth="1"/>
    <col min="5634" max="5634" width="11.42578125" style="3" customWidth="1"/>
    <col min="5635" max="5635" width="11" style="3" customWidth="1"/>
    <col min="5636" max="5636" width="13" style="3" customWidth="1"/>
    <col min="5637" max="5883" width="9.140625" style="3"/>
    <col min="5884" max="5884" width="27.28515625" style="3" customWidth="1"/>
    <col min="5885" max="5885" width="38.7109375" style="3" customWidth="1"/>
    <col min="5886" max="5886" width="20" style="3" bestFit="1" customWidth="1"/>
    <col min="5887" max="5887" width="22" style="3" bestFit="1" customWidth="1"/>
    <col min="5888" max="5888" width="10.7109375" style="3" customWidth="1"/>
    <col min="5889" max="5889" width="12" style="3" customWidth="1"/>
    <col min="5890" max="5890" width="11.42578125" style="3" customWidth="1"/>
    <col min="5891" max="5891" width="11" style="3" customWidth="1"/>
    <col min="5892" max="5892" width="13" style="3" customWidth="1"/>
    <col min="5893" max="6139" width="9.140625" style="3"/>
    <col min="6140" max="6140" width="27.28515625" style="3" customWidth="1"/>
    <col min="6141" max="6141" width="38.7109375" style="3" customWidth="1"/>
    <col min="6142" max="6142" width="20" style="3" bestFit="1" customWidth="1"/>
    <col min="6143" max="6143" width="22" style="3" bestFit="1" customWidth="1"/>
    <col min="6144" max="6144" width="10.7109375" style="3" customWidth="1"/>
    <col min="6145" max="6145" width="12" style="3" customWidth="1"/>
    <col min="6146" max="6146" width="11.42578125" style="3" customWidth="1"/>
    <col min="6147" max="6147" width="11" style="3" customWidth="1"/>
    <col min="6148" max="6148" width="13" style="3" customWidth="1"/>
    <col min="6149" max="6395" width="9.140625" style="3"/>
    <col min="6396" max="6396" width="27.28515625" style="3" customWidth="1"/>
    <col min="6397" max="6397" width="38.7109375" style="3" customWidth="1"/>
    <col min="6398" max="6398" width="20" style="3" bestFit="1" customWidth="1"/>
    <col min="6399" max="6399" width="22" style="3" bestFit="1" customWidth="1"/>
    <col min="6400" max="6400" width="10.7109375" style="3" customWidth="1"/>
    <col min="6401" max="6401" width="12" style="3" customWidth="1"/>
    <col min="6402" max="6402" width="11.42578125" style="3" customWidth="1"/>
    <col min="6403" max="6403" width="11" style="3" customWidth="1"/>
    <col min="6404" max="6404" width="13" style="3" customWidth="1"/>
    <col min="6405" max="6651" width="9.140625" style="3"/>
    <col min="6652" max="6652" width="27.28515625" style="3" customWidth="1"/>
    <col min="6653" max="6653" width="38.7109375" style="3" customWidth="1"/>
    <col min="6654" max="6654" width="20" style="3" bestFit="1" customWidth="1"/>
    <col min="6655" max="6655" width="22" style="3" bestFit="1" customWidth="1"/>
    <col min="6656" max="6656" width="10.7109375" style="3" customWidth="1"/>
    <col min="6657" max="6657" width="12" style="3" customWidth="1"/>
    <col min="6658" max="6658" width="11.42578125" style="3" customWidth="1"/>
    <col min="6659" max="6659" width="11" style="3" customWidth="1"/>
    <col min="6660" max="6660" width="13" style="3" customWidth="1"/>
    <col min="6661" max="6907" width="9.140625" style="3"/>
    <col min="6908" max="6908" width="27.28515625" style="3" customWidth="1"/>
    <col min="6909" max="6909" width="38.7109375" style="3" customWidth="1"/>
    <col min="6910" max="6910" width="20" style="3" bestFit="1" customWidth="1"/>
    <col min="6911" max="6911" width="22" style="3" bestFit="1" customWidth="1"/>
    <col min="6912" max="6912" width="10.7109375" style="3" customWidth="1"/>
    <col min="6913" max="6913" width="12" style="3" customWidth="1"/>
    <col min="6914" max="6914" width="11.42578125" style="3" customWidth="1"/>
    <col min="6915" max="6915" width="11" style="3" customWidth="1"/>
    <col min="6916" max="6916" width="13" style="3" customWidth="1"/>
    <col min="6917" max="7163" width="9.140625" style="3"/>
    <col min="7164" max="7164" width="27.28515625" style="3" customWidth="1"/>
    <col min="7165" max="7165" width="38.7109375" style="3" customWidth="1"/>
    <col min="7166" max="7166" width="20" style="3" bestFit="1" customWidth="1"/>
    <col min="7167" max="7167" width="22" style="3" bestFit="1" customWidth="1"/>
    <col min="7168" max="7168" width="10.7109375" style="3" customWidth="1"/>
    <col min="7169" max="7169" width="12" style="3" customWidth="1"/>
    <col min="7170" max="7170" width="11.42578125" style="3" customWidth="1"/>
    <col min="7171" max="7171" width="11" style="3" customWidth="1"/>
    <col min="7172" max="7172" width="13" style="3" customWidth="1"/>
    <col min="7173" max="7419" width="9.140625" style="3"/>
    <col min="7420" max="7420" width="27.28515625" style="3" customWidth="1"/>
    <col min="7421" max="7421" width="38.7109375" style="3" customWidth="1"/>
    <col min="7422" max="7422" width="20" style="3" bestFit="1" customWidth="1"/>
    <col min="7423" max="7423" width="22" style="3" bestFit="1" customWidth="1"/>
    <col min="7424" max="7424" width="10.7109375" style="3" customWidth="1"/>
    <col min="7425" max="7425" width="12" style="3" customWidth="1"/>
    <col min="7426" max="7426" width="11.42578125" style="3" customWidth="1"/>
    <col min="7427" max="7427" width="11" style="3" customWidth="1"/>
    <col min="7428" max="7428" width="13" style="3" customWidth="1"/>
    <col min="7429" max="7675" width="9.140625" style="3"/>
    <col min="7676" max="7676" width="27.28515625" style="3" customWidth="1"/>
    <col min="7677" max="7677" width="38.7109375" style="3" customWidth="1"/>
    <col min="7678" max="7678" width="20" style="3" bestFit="1" customWidth="1"/>
    <col min="7679" max="7679" width="22" style="3" bestFit="1" customWidth="1"/>
    <col min="7680" max="7680" width="10.7109375" style="3" customWidth="1"/>
    <col min="7681" max="7681" width="12" style="3" customWidth="1"/>
    <col min="7682" max="7682" width="11.42578125" style="3" customWidth="1"/>
    <col min="7683" max="7683" width="11" style="3" customWidth="1"/>
    <col min="7684" max="7684" width="13" style="3" customWidth="1"/>
    <col min="7685" max="7931" width="9.140625" style="3"/>
    <col min="7932" max="7932" width="27.28515625" style="3" customWidth="1"/>
    <col min="7933" max="7933" width="38.7109375" style="3" customWidth="1"/>
    <col min="7934" max="7934" width="20" style="3" bestFit="1" customWidth="1"/>
    <col min="7935" max="7935" width="22" style="3" bestFit="1" customWidth="1"/>
    <col min="7936" max="7936" width="10.7109375" style="3" customWidth="1"/>
    <col min="7937" max="7937" width="12" style="3" customWidth="1"/>
    <col min="7938" max="7938" width="11.42578125" style="3" customWidth="1"/>
    <col min="7939" max="7939" width="11" style="3" customWidth="1"/>
    <col min="7940" max="7940" width="13" style="3" customWidth="1"/>
    <col min="7941" max="8187" width="9.140625" style="3"/>
    <col min="8188" max="8188" width="27.28515625" style="3" customWidth="1"/>
    <col min="8189" max="8189" width="38.7109375" style="3" customWidth="1"/>
    <col min="8190" max="8190" width="20" style="3" bestFit="1" customWidth="1"/>
    <col min="8191" max="8191" width="22" style="3" bestFit="1" customWidth="1"/>
    <col min="8192" max="8192" width="10.7109375" style="3" customWidth="1"/>
    <col min="8193" max="8193" width="12" style="3" customWidth="1"/>
    <col min="8194" max="8194" width="11.42578125" style="3" customWidth="1"/>
    <col min="8195" max="8195" width="11" style="3" customWidth="1"/>
    <col min="8196" max="8196" width="13" style="3" customWidth="1"/>
    <col min="8197" max="8443" width="9.140625" style="3"/>
    <col min="8444" max="8444" width="27.28515625" style="3" customWidth="1"/>
    <col min="8445" max="8445" width="38.7109375" style="3" customWidth="1"/>
    <col min="8446" max="8446" width="20" style="3" bestFit="1" customWidth="1"/>
    <col min="8447" max="8447" width="22" style="3" bestFit="1" customWidth="1"/>
    <col min="8448" max="8448" width="10.7109375" style="3" customWidth="1"/>
    <col min="8449" max="8449" width="12" style="3" customWidth="1"/>
    <col min="8450" max="8450" width="11.42578125" style="3" customWidth="1"/>
    <col min="8451" max="8451" width="11" style="3" customWidth="1"/>
    <col min="8452" max="8452" width="13" style="3" customWidth="1"/>
    <col min="8453" max="8699" width="9.140625" style="3"/>
    <col min="8700" max="8700" width="27.28515625" style="3" customWidth="1"/>
    <col min="8701" max="8701" width="38.7109375" style="3" customWidth="1"/>
    <col min="8702" max="8702" width="20" style="3" bestFit="1" customWidth="1"/>
    <col min="8703" max="8703" width="22" style="3" bestFit="1" customWidth="1"/>
    <col min="8704" max="8704" width="10.7109375" style="3" customWidth="1"/>
    <col min="8705" max="8705" width="12" style="3" customWidth="1"/>
    <col min="8706" max="8706" width="11.42578125" style="3" customWidth="1"/>
    <col min="8707" max="8707" width="11" style="3" customWidth="1"/>
    <col min="8708" max="8708" width="13" style="3" customWidth="1"/>
    <col min="8709" max="8955" width="9.140625" style="3"/>
    <col min="8956" max="8956" width="27.28515625" style="3" customWidth="1"/>
    <col min="8957" max="8957" width="38.7109375" style="3" customWidth="1"/>
    <col min="8958" max="8958" width="20" style="3" bestFit="1" customWidth="1"/>
    <col min="8959" max="8959" width="22" style="3" bestFit="1" customWidth="1"/>
    <col min="8960" max="8960" width="10.7109375" style="3" customWidth="1"/>
    <col min="8961" max="8961" width="12" style="3" customWidth="1"/>
    <col min="8962" max="8962" width="11.42578125" style="3" customWidth="1"/>
    <col min="8963" max="8963" width="11" style="3" customWidth="1"/>
    <col min="8964" max="8964" width="13" style="3" customWidth="1"/>
    <col min="8965" max="9211" width="9.140625" style="3"/>
    <col min="9212" max="9212" width="27.28515625" style="3" customWidth="1"/>
    <col min="9213" max="9213" width="38.7109375" style="3" customWidth="1"/>
    <col min="9214" max="9214" width="20" style="3" bestFit="1" customWidth="1"/>
    <col min="9215" max="9215" width="22" style="3" bestFit="1" customWidth="1"/>
    <col min="9216" max="9216" width="10.7109375" style="3" customWidth="1"/>
    <col min="9217" max="9217" width="12" style="3" customWidth="1"/>
    <col min="9218" max="9218" width="11.42578125" style="3" customWidth="1"/>
    <col min="9219" max="9219" width="11" style="3" customWidth="1"/>
    <col min="9220" max="9220" width="13" style="3" customWidth="1"/>
    <col min="9221" max="9467" width="9.140625" style="3"/>
    <col min="9468" max="9468" width="27.28515625" style="3" customWidth="1"/>
    <col min="9469" max="9469" width="38.7109375" style="3" customWidth="1"/>
    <col min="9470" max="9470" width="20" style="3" bestFit="1" customWidth="1"/>
    <col min="9471" max="9471" width="22" style="3" bestFit="1" customWidth="1"/>
    <col min="9472" max="9472" width="10.7109375" style="3" customWidth="1"/>
    <col min="9473" max="9473" width="12" style="3" customWidth="1"/>
    <col min="9474" max="9474" width="11.42578125" style="3" customWidth="1"/>
    <col min="9475" max="9475" width="11" style="3" customWidth="1"/>
    <col min="9476" max="9476" width="13" style="3" customWidth="1"/>
    <col min="9477" max="9723" width="9.140625" style="3"/>
    <col min="9724" max="9724" width="27.28515625" style="3" customWidth="1"/>
    <col min="9725" max="9725" width="38.7109375" style="3" customWidth="1"/>
    <col min="9726" max="9726" width="20" style="3" bestFit="1" customWidth="1"/>
    <col min="9727" max="9727" width="22" style="3" bestFit="1" customWidth="1"/>
    <col min="9728" max="9728" width="10.7109375" style="3" customWidth="1"/>
    <col min="9729" max="9729" width="12" style="3" customWidth="1"/>
    <col min="9730" max="9730" width="11.42578125" style="3" customWidth="1"/>
    <col min="9731" max="9731" width="11" style="3" customWidth="1"/>
    <col min="9732" max="9732" width="13" style="3" customWidth="1"/>
    <col min="9733" max="9979" width="9.140625" style="3"/>
    <col min="9980" max="9980" width="27.28515625" style="3" customWidth="1"/>
    <col min="9981" max="9981" width="38.7109375" style="3" customWidth="1"/>
    <col min="9982" max="9982" width="20" style="3" bestFit="1" customWidth="1"/>
    <col min="9983" max="9983" width="22" style="3" bestFit="1" customWidth="1"/>
    <col min="9984" max="9984" width="10.7109375" style="3" customWidth="1"/>
    <col min="9985" max="9985" width="12" style="3" customWidth="1"/>
    <col min="9986" max="9986" width="11.42578125" style="3" customWidth="1"/>
    <col min="9987" max="9987" width="11" style="3" customWidth="1"/>
    <col min="9988" max="9988" width="13" style="3" customWidth="1"/>
    <col min="9989" max="10235" width="9.140625" style="3"/>
    <col min="10236" max="10236" width="27.28515625" style="3" customWidth="1"/>
    <col min="10237" max="10237" width="38.7109375" style="3" customWidth="1"/>
    <col min="10238" max="10238" width="20" style="3" bestFit="1" customWidth="1"/>
    <col min="10239" max="10239" width="22" style="3" bestFit="1" customWidth="1"/>
    <col min="10240" max="10240" width="10.7109375" style="3" customWidth="1"/>
    <col min="10241" max="10241" width="12" style="3" customWidth="1"/>
    <col min="10242" max="10242" width="11.42578125" style="3" customWidth="1"/>
    <col min="10243" max="10243" width="11" style="3" customWidth="1"/>
    <col min="10244" max="10244" width="13" style="3" customWidth="1"/>
    <col min="10245" max="10491" width="9.140625" style="3"/>
    <col min="10492" max="10492" width="27.28515625" style="3" customWidth="1"/>
    <col min="10493" max="10493" width="38.7109375" style="3" customWidth="1"/>
    <col min="10494" max="10494" width="20" style="3" bestFit="1" customWidth="1"/>
    <col min="10495" max="10495" width="22" style="3" bestFit="1" customWidth="1"/>
    <col min="10496" max="10496" width="10.7109375" style="3" customWidth="1"/>
    <col min="10497" max="10497" width="12" style="3" customWidth="1"/>
    <col min="10498" max="10498" width="11.42578125" style="3" customWidth="1"/>
    <col min="10499" max="10499" width="11" style="3" customWidth="1"/>
    <col min="10500" max="10500" width="13" style="3" customWidth="1"/>
    <col min="10501" max="10747" width="9.140625" style="3"/>
    <col min="10748" max="10748" width="27.28515625" style="3" customWidth="1"/>
    <col min="10749" max="10749" width="38.7109375" style="3" customWidth="1"/>
    <col min="10750" max="10750" width="20" style="3" bestFit="1" customWidth="1"/>
    <col min="10751" max="10751" width="22" style="3" bestFit="1" customWidth="1"/>
    <col min="10752" max="10752" width="10.7109375" style="3" customWidth="1"/>
    <col min="10753" max="10753" width="12" style="3" customWidth="1"/>
    <col min="10754" max="10754" width="11.42578125" style="3" customWidth="1"/>
    <col min="10755" max="10755" width="11" style="3" customWidth="1"/>
    <col min="10756" max="10756" width="13" style="3" customWidth="1"/>
    <col min="10757" max="11003" width="9.140625" style="3"/>
    <col min="11004" max="11004" width="27.28515625" style="3" customWidth="1"/>
    <col min="11005" max="11005" width="38.7109375" style="3" customWidth="1"/>
    <col min="11006" max="11006" width="20" style="3" bestFit="1" customWidth="1"/>
    <col min="11007" max="11007" width="22" style="3" bestFit="1" customWidth="1"/>
    <col min="11008" max="11008" width="10.7109375" style="3" customWidth="1"/>
    <col min="11009" max="11009" width="12" style="3" customWidth="1"/>
    <col min="11010" max="11010" width="11.42578125" style="3" customWidth="1"/>
    <col min="11011" max="11011" width="11" style="3" customWidth="1"/>
    <col min="11012" max="11012" width="13" style="3" customWidth="1"/>
    <col min="11013" max="11259" width="9.140625" style="3"/>
    <col min="11260" max="11260" width="27.28515625" style="3" customWidth="1"/>
    <col min="11261" max="11261" width="38.7109375" style="3" customWidth="1"/>
    <col min="11262" max="11262" width="20" style="3" bestFit="1" customWidth="1"/>
    <col min="11263" max="11263" width="22" style="3" bestFit="1" customWidth="1"/>
    <col min="11264" max="11264" width="10.7109375" style="3" customWidth="1"/>
    <col min="11265" max="11265" width="12" style="3" customWidth="1"/>
    <col min="11266" max="11266" width="11.42578125" style="3" customWidth="1"/>
    <col min="11267" max="11267" width="11" style="3" customWidth="1"/>
    <col min="11268" max="11268" width="13" style="3" customWidth="1"/>
    <col min="11269" max="11515" width="9.140625" style="3"/>
    <col min="11516" max="11516" width="27.28515625" style="3" customWidth="1"/>
    <col min="11517" max="11517" width="38.7109375" style="3" customWidth="1"/>
    <col min="11518" max="11518" width="20" style="3" bestFit="1" customWidth="1"/>
    <col min="11519" max="11519" width="22" style="3" bestFit="1" customWidth="1"/>
    <col min="11520" max="11520" width="10.7109375" style="3" customWidth="1"/>
    <col min="11521" max="11521" width="12" style="3" customWidth="1"/>
    <col min="11522" max="11522" width="11.42578125" style="3" customWidth="1"/>
    <col min="11523" max="11523" width="11" style="3" customWidth="1"/>
    <col min="11524" max="11524" width="13" style="3" customWidth="1"/>
    <col min="11525" max="11771" width="9.140625" style="3"/>
    <col min="11772" max="11772" width="27.28515625" style="3" customWidth="1"/>
    <col min="11773" max="11773" width="38.7109375" style="3" customWidth="1"/>
    <col min="11774" max="11774" width="20" style="3" bestFit="1" customWidth="1"/>
    <col min="11775" max="11775" width="22" style="3" bestFit="1" customWidth="1"/>
    <col min="11776" max="11776" width="10.7109375" style="3" customWidth="1"/>
    <col min="11777" max="11777" width="12" style="3" customWidth="1"/>
    <col min="11778" max="11778" width="11.42578125" style="3" customWidth="1"/>
    <col min="11779" max="11779" width="11" style="3" customWidth="1"/>
    <col min="11780" max="11780" width="13" style="3" customWidth="1"/>
    <col min="11781" max="12027" width="9.140625" style="3"/>
    <col min="12028" max="12028" width="27.28515625" style="3" customWidth="1"/>
    <col min="12029" max="12029" width="38.7109375" style="3" customWidth="1"/>
    <col min="12030" max="12030" width="20" style="3" bestFit="1" customWidth="1"/>
    <col min="12031" max="12031" width="22" style="3" bestFit="1" customWidth="1"/>
    <col min="12032" max="12032" width="10.7109375" style="3" customWidth="1"/>
    <col min="12033" max="12033" width="12" style="3" customWidth="1"/>
    <col min="12034" max="12034" width="11.42578125" style="3" customWidth="1"/>
    <col min="12035" max="12035" width="11" style="3" customWidth="1"/>
    <col min="12036" max="12036" width="13" style="3" customWidth="1"/>
    <col min="12037" max="12283" width="9.140625" style="3"/>
    <col min="12284" max="12284" width="27.28515625" style="3" customWidth="1"/>
    <col min="12285" max="12285" width="38.7109375" style="3" customWidth="1"/>
    <col min="12286" max="12286" width="20" style="3" bestFit="1" customWidth="1"/>
    <col min="12287" max="12287" width="22" style="3" bestFit="1" customWidth="1"/>
    <col min="12288" max="12288" width="10.7109375" style="3" customWidth="1"/>
    <col min="12289" max="12289" width="12" style="3" customWidth="1"/>
    <col min="12290" max="12290" width="11.42578125" style="3" customWidth="1"/>
    <col min="12291" max="12291" width="11" style="3" customWidth="1"/>
    <col min="12292" max="12292" width="13" style="3" customWidth="1"/>
    <col min="12293" max="12539" width="9.140625" style="3"/>
    <col min="12540" max="12540" width="27.28515625" style="3" customWidth="1"/>
    <col min="12541" max="12541" width="38.7109375" style="3" customWidth="1"/>
    <col min="12542" max="12542" width="20" style="3" bestFit="1" customWidth="1"/>
    <col min="12543" max="12543" width="22" style="3" bestFit="1" customWidth="1"/>
    <col min="12544" max="12544" width="10.7109375" style="3" customWidth="1"/>
    <col min="12545" max="12545" width="12" style="3" customWidth="1"/>
    <col min="12546" max="12546" width="11.42578125" style="3" customWidth="1"/>
    <col min="12547" max="12547" width="11" style="3" customWidth="1"/>
    <col min="12548" max="12548" width="13" style="3" customWidth="1"/>
    <col min="12549" max="12795" width="9.140625" style="3"/>
    <col min="12796" max="12796" width="27.28515625" style="3" customWidth="1"/>
    <col min="12797" max="12797" width="38.7109375" style="3" customWidth="1"/>
    <col min="12798" max="12798" width="20" style="3" bestFit="1" customWidth="1"/>
    <col min="12799" max="12799" width="22" style="3" bestFit="1" customWidth="1"/>
    <col min="12800" max="12800" width="10.7109375" style="3" customWidth="1"/>
    <col min="12801" max="12801" width="12" style="3" customWidth="1"/>
    <col min="12802" max="12802" width="11.42578125" style="3" customWidth="1"/>
    <col min="12803" max="12803" width="11" style="3" customWidth="1"/>
    <col min="12804" max="12804" width="13" style="3" customWidth="1"/>
    <col min="12805" max="13051" width="9.140625" style="3"/>
    <col min="13052" max="13052" width="27.28515625" style="3" customWidth="1"/>
    <col min="13053" max="13053" width="38.7109375" style="3" customWidth="1"/>
    <col min="13054" max="13054" width="20" style="3" bestFit="1" customWidth="1"/>
    <col min="13055" max="13055" width="22" style="3" bestFit="1" customWidth="1"/>
    <col min="13056" max="13056" width="10.7109375" style="3" customWidth="1"/>
    <col min="13057" max="13057" width="12" style="3" customWidth="1"/>
    <col min="13058" max="13058" width="11.42578125" style="3" customWidth="1"/>
    <col min="13059" max="13059" width="11" style="3" customWidth="1"/>
    <col min="13060" max="13060" width="13" style="3" customWidth="1"/>
    <col min="13061" max="13307" width="9.140625" style="3"/>
    <col min="13308" max="13308" width="27.28515625" style="3" customWidth="1"/>
    <col min="13309" max="13309" width="38.7109375" style="3" customWidth="1"/>
    <col min="13310" max="13310" width="20" style="3" bestFit="1" customWidth="1"/>
    <col min="13311" max="13311" width="22" style="3" bestFit="1" customWidth="1"/>
    <col min="13312" max="13312" width="10.7109375" style="3" customWidth="1"/>
    <col min="13313" max="13313" width="12" style="3" customWidth="1"/>
    <col min="13314" max="13314" width="11.42578125" style="3" customWidth="1"/>
    <col min="13315" max="13315" width="11" style="3" customWidth="1"/>
    <col min="13316" max="13316" width="13" style="3" customWidth="1"/>
    <col min="13317" max="13563" width="9.140625" style="3"/>
    <col min="13564" max="13564" width="27.28515625" style="3" customWidth="1"/>
    <col min="13565" max="13565" width="38.7109375" style="3" customWidth="1"/>
    <col min="13566" max="13566" width="20" style="3" bestFit="1" customWidth="1"/>
    <col min="13567" max="13567" width="22" style="3" bestFit="1" customWidth="1"/>
    <col min="13568" max="13568" width="10.7109375" style="3" customWidth="1"/>
    <col min="13569" max="13569" width="12" style="3" customWidth="1"/>
    <col min="13570" max="13570" width="11.42578125" style="3" customWidth="1"/>
    <col min="13571" max="13571" width="11" style="3" customWidth="1"/>
    <col min="13572" max="13572" width="13" style="3" customWidth="1"/>
    <col min="13573" max="13819" width="9.140625" style="3"/>
    <col min="13820" max="13820" width="27.28515625" style="3" customWidth="1"/>
    <col min="13821" max="13821" width="38.7109375" style="3" customWidth="1"/>
    <col min="13822" max="13822" width="20" style="3" bestFit="1" customWidth="1"/>
    <col min="13823" max="13823" width="22" style="3" bestFit="1" customWidth="1"/>
    <col min="13824" max="13824" width="10.7109375" style="3" customWidth="1"/>
    <col min="13825" max="13825" width="12" style="3" customWidth="1"/>
    <col min="13826" max="13826" width="11.42578125" style="3" customWidth="1"/>
    <col min="13827" max="13827" width="11" style="3" customWidth="1"/>
    <col min="13828" max="13828" width="13" style="3" customWidth="1"/>
    <col min="13829" max="14075" width="9.140625" style="3"/>
    <col min="14076" max="14076" width="27.28515625" style="3" customWidth="1"/>
    <col min="14077" max="14077" width="38.7109375" style="3" customWidth="1"/>
    <col min="14078" max="14078" width="20" style="3" bestFit="1" customWidth="1"/>
    <col min="14079" max="14079" width="22" style="3" bestFit="1" customWidth="1"/>
    <col min="14080" max="14080" width="10.7109375" style="3" customWidth="1"/>
    <col min="14081" max="14081" width="12" style="3" customWidth="1"/>
    <col min="14082" max="14082" width="11.42578125" style="3" customWidth="1"/>
    <col min="14083" max="14083" width="11" style="3" customWidth="1"/>
    <col min="14084" max="14084" width="13" style="3" customWidth="1"/>
    <col min="14085" max="14331" width="9.140625" style="3"/>
    <col min="14332" max="14332" width="27.28515625" style="3" customWidth="1"/>
    <col min="14333" max="14333" width="38.7109375" style="3" customWidth="1"/>
    <col min="14334" max="14334" width="20" style="3" bestFit="1" customWidth="1"/>
    <col min="14335" max="14335" width="22" style="3" bestFit="1" customWidth="1"/>
    <col min="14336" max="14336" width="10.7109375" style="3" customWidth="1"/>
    <col min="14337" max="14337" width="12" style="3" customWidth="1"/>
    <col min="14338" max="14338" width="11.42578125" style="3" customWidth="1"/>
    <col min="14339" max="14339" width="11" style="3" customWidth="1"/>
    <col min="14340" max="14340" width="13" style="3" customWidth="1"/>
    <col min="14341" max="14587" width="9.140625" style="3"/>
    <col min="14588" max="14588" width="27.28515625" style="3" customWidth="1"/>
    <col min="14589" max="14589" width="38.7109375" style="3" customWidth="1"/>
    <col min="14590" max="14590" width="20" style="3" bestFit="1" customWidth="1"/>
    <col min="14591" max="14591" width="22" style="3" bestFit="1" customWidth="1"/>
    <col min="14592" max="14592" width="10.7109375" style="3" customWidth="1"/>
    <col min="14593" max="14593" width="12" style="3" customWidth="1"/>
    <col min="14594" max="14594" width="11.42578125" style="3" customWidth="1"/>
    <col min="14595" max="14595" width="11" style="3" customWidth="1"/>
    <col min="14596" max="14596" width="13" style="3" customWidth="1"/>
    <col min="14597" max="14843" width="9.140625" style="3"/>
    <col min="14844" max="14844" width="27.28515625" style="3" customWidth="1"/>
    <col min="14845" max="14845" width="38.7109375" style="3" customWidth="1"/>
    <col min="14846" max="14846" width="20" style="3" bestFit="1" customWidth="1"/>
    <col min="14847" max="14847" width="22" style="3" bestFit="1" customWidth="1"/>
    <col min="14848" max="14848" width="10.7109375" style="3" customWidth="1"/>
    <col min="14849" max="14849" width="12" style="3" customWidth="1"/>
    <col min="14850" max="14850" width="11.42578125" style="3" customWidth="1"/>
    <col min="14851" max="14851" width="11" style="3" customWidth="1"/>
    <col min="14852" max="14852" width="13" style="3" customWidth="1"/>
    <col min="14853" max="15099" width="9.140625" style="3"/>
    <col min="15100" max="15100" width="27.28515625" style="3" customWidth="1"/>
    <col min="15101" max="15101" width="38.7109375" style="3" customWidth="1"/>
    <col min="15102" max="15102" width="20" style="3" bestFit="1" customWidth="1"/>
    <col min="15103" max="15103" width="22" style="3" bestFit="1" customWidth="1"/>
    <col min="15104" max="15104" width="10.7109375" style="3" customWidth="1"/>
    <col min="15105" max="15105" width="12" style="3" customWidth="1"/>
    <col min="15106" max="15106" width="11.42578125" style="3" customWidth="1"/>
    <col min="15107" max="15107" width="11" style="3" customWidth="1"/>
    <col min="15108" max="15108" width="13" style="3" customWidth="1"/>
    <col min="15109" max="15355" width="9.140625" style="3"/>
    <col min="15356" max="15356" width="27.28515625" style="3" customWidth="1"/>
    <col min="15357" max="15357" width="38.7109375" style="3" customWidth="1"/>
    <col min="15358" max="15358" width="20" style="3" bestFit="1" customWidth="1"/>
    <col min="15359" max="15359" width="22" style="3" bestFit="1" customWidth="1"/>
    <col min="15360" max="15360" width="10.7109375" style="3" customWidth="1"/>
    <col min="15361" max="15361" width="12" style="3" customWidth="1"/>
    <col min="15362" max="15362" width="11.42578125" style="3" customWidth="1"/>
    <col min="15363" max="15363" width="11" style="3" customWidth="1"/>
    <col min="15364" max="15364" width="13" style="3" customWidth="1"/>
    <col min="15365" max="15611" width="9.140625" style="3"/>
    <col min="15612" max="15612" width="27.28515625" style="3" customWidth="1"/>
    <col min="15613" max="15613" width="38.7109375" style="3" customWidth="1"/>
    <col min="15614" max="15614" width="20" style="3" bestFit="1" customWidth="1"/>
    <col min="15615" max="15615" width="22" style="3" bestFit="1" customWidth="1"/>
    <col min="15616" max="15616" width="10.7109375" style="3" customWidth="1"/>
    <col min="15617" max="15617" width="12" style="3" customWidth="1"/>
    <col min="15618" max="15618" width="11.42578125" style="3" customWidth="1"/>
    <col min="15619" max="15619" width="11" style="3" customWidth="1"/>
    <col min="15620" max="15620" width="13" style="3" customWidth="1"/>
    <col min="15621" max="15867" width="9.140625" style="3"/>
    <col min="15868" max="15868" width="27.28515625" style="3" customWidth="1"/>
    <col min="15869" max="15869" width="38.7109375" style="3" customWidth="1"/>
    <col min="15870" max="15870" width="20" style="3" bestFit="1" customWidth="1"/>
    <col min="15871" max="15871" width="22" style="3" bestFit="1" customWidth="1"/>
    <col min="15872" max="15872" width="10.7109375" style="3" customWidth="1"/>
    <col min="15873" max="15873" width="12" style="3" customWidth="1"/>
    <col min="15874" max="15874" width="11.42578125" style="3" customWidth="1"/>
    <col min="15875" max="15875" width="11" style="3" customWidth="1"/>
    <col min="15876" max="15876" width="13" style="3" customWidth="1"/>
    <col min="15877" max="16123" width="9.140625" style="3"/>
    <col min="16124" max="16124" width="27.28515625" style="3" customWidth="1"/>
    <col min="16125" max="16125" width="38.7109375" style="3" customWidth="1"/>
    <col min="16126" max="16126" width="20" style="3" bestFit="1" customWidth="1"/>
    <col min="16127" max="16127" width="22" style="3" bestFit="1" customWidth="1"/>
    <col min="16128" max="16128" width="10.7109375" style="3" customWidth="1"/>
    <col min="16129" max="16129" width="12" style="3" customWidth="1"/>
    <col min="16130" max="16130" width="11.42578125" style="3" customWidth="1"/>
    <col min="16131" max="16131" width="11" style="3" customWidth="1"/>
    <col min="16132" max="16132" width="13" style="3" customWidth="1"/>
    <col min="16133" max="16384" width="9.140625" style="3"/>
  </cols>
  <sheetData>
    <row r="1" spans="1:13" s="1" customFormat="1" ht="12.75" customHeight="1">
      <c r="A1" s="657" t="s">
        <v>13</v>
      </c>
      <c r="B1" s="658"/>
      <c r="C1" s="658"/>
      <c r="D1" s="658"/>
      <c r="E1" s="658"/>
      <c r="F1" s="658"/>
      <c r="G1" s="658"/>
      <c r="H1" s="658"/>
      <c r="I1" s="658"/>
      <c r="J1" s="658"/>
      <c r="K1" s="658"/>
      <c r="L1" s="658"/>
      <c r="M1" s="658"/>
    </row>
    <row r="2" spans="1:13" s="1" customFormat="1" ht="21" customHeight="1">
      <c r="A2" s="659"/>
      <c r="B2" s="658"/>
      <c r="C2" s="658"/>
      <c r="D2" s="658"/>
      <c r="E2" s="658"/>
      <c r="F2" s="658"/>
      <c r="G2" s="658"/>
      <c r="H2" s="658"/>
      <c r="I2" s="658"/>
      <c r="J2" s="658"/>
      <c r="K2" s="658"/>
      <c r="L2" s="658"/>
      <c r="M2" s="658"/>
    </row>
    <row r="3" spans="1:13" s="1" customFormat="1" ht="7.5" customHeight="1">
      <c r="A3" s="660"/>
      <c r="B3" s="661"/>
      <c r="C3" s="661"/>
      <c r="D3" s="661"/>
      <c r="E3" s="661"/>
      <c r="F3" s="661"/>
      <c r="G3" s="661"/>
      <c r="H3" s="661"/>
      <c r="I3" s="661"/>
      <c r="J3" s="661"/>
      <c r="K3" s="661"/>
      <c r="L3" s="661"/>
      <c r="M3" s="661"/>
    </row>
    <row r="4" spans="1:13" s="2" customFormat="1" ht="42.75" customHeight="1">
      <c r="A4" s="664" t="s">
        <v>15</v>
      </c>
      <c r="B4" s="667" t="s">
        <v>5</v>
      </c>
      <c r="C4" s="667" t="s">
        <v>3</v>
      </c>
      <c r="D4" s="667" t="s">
        <v>6</v>
      </c>
      <c r="E4" s="667" t="s">
        <v>7</v>
      </c>
      <c r="F4" s="667"/>
      <c r="G4" s="667"/>
      <c r="H4" s="667"/>
      <c r="I4" s="667"/>
      <c r="J4" s="667"/>
      <c r="K4" s="667"/>
      <c r="L4" s="667"/>
      <c r="M4" s="652" t="s">
        <v>8</v>
      </c>
    </row>
    <row r="5" spans="1:13" s="2" customFormat="1" ht="18.75">
      <c r="A5" s="665"/>
      <c r="B5" s="667"/>
      <c r="C5" s="667"/>
      <c r="D5" s="667"/>
      <c r="E5" s="667" t="s">
        <v>9</v>
      </c>
      <c r="F5" s="667"/>
      <c r="G5" s="667" t="s">
        <v>10</v>
      </c>
      <c r="H5" s="667"/>
      <c r="I5" s="662" t="s">
        <v>11</v>
      </c>
      <c r="J5" s="663"/>
      <c r="K5" s="667" t="s">
        <v>12</v>
      </c>
      <c r="L5" s="667"/>
      <c r="M5" s="653"/>
    </row>
    <row r="6" spans="1:13" s="2" customFormat="1" ht="37.5" customHeight="1" thickBot="1">
      <c r="A6" s="666"/>
      <c r="B6" s="668"/>
      <c r="C6" s="668"/>
      <c r="D6" s="668"/>
      <c r="E6" s="16" t="s">
        <v>0</v>
      </c>
      <c r="F6" s="16" t="s">
        <v>1</v>
      </c>
      <c r="G6" s="16" t="s">
        <v>0</v>
      </c>
      <c r="H6" s="16" t="s">
        <v>1</v>
      </c>
      <c r="I6" s="16" t="s">
        <v>0</v>
      </c>
      <c r="J6" s="16" t="s">
        <v>1</v>
      </c>
      <c r="K6" s="16" t="s">
        <v>0</v>
      </c>
      <c r="L6" s="16" t="s">
        <v>1</v>
      </c>
      <c r="M6" s="654"/>
    </row>
    <row r="7" spans="1:13" s="1" customFormat="1" ht="20.25" customHeight="1">
      <c r="A7" s="655" t="s">
        <v>14</v>
      </c>
      <c r="B7" s="656"/>
      <c r="C7" s="656"/>
      <c r="D7" s="656"/>
      <c r="E7" s="656"/>
      <c r="F7" s="656"/>
      <c r="G7" s="656"/>
      <c r="H7" s="656"/>
      <c r="I7" s="656"/>
      <c r="J7" s="656"/>
      <c r="K7" s="656"/>
      <c r="L7" s="656"/>
      <c r="M7" s="21"/>
    </row>
    <row r="8" spans="1:13">
      <c r="A8" s="12"/>
      <c r="B8" s="4"/>
      <c r="C8" s="4"/>
      <c r="D8" s="4"/>
      <c r="E8" s="4"/>
      <c r="F8" s="4"/>
      <c r="G8" s="4"/>
      <c r="H8" s="4"/>
      <c r="I8" s="4"/>
      <c r="J8" s="17"/>
      <c r="K8" s="17"/>
      <c r="L8" s="4"/>
      <c r="M8" s="13"/>
    </row>
    <row r="9" spans="1:13">
      <c r="A9" s="12"/>
      <c r="B9" s="4"/>
      <c r="C9" s="4"/>
      <c r="D9" s="4"/>
      <c r="E9" s="4"/>
      <c r="F9" s="4"/>
      <c r="G9" s="4"/>
      <c r="H9" s="4"/>
      <c r="I9" s="4"/>
      <c r="J9" s="17"/>
      <c r="K9" s="17"/>
      <c r="L9" s="4"/>
      <c r="M9" s="13"/>
    </row>
    <row r="10" spans="1:13">
      <c r="A10" s="12"/>
      <c r="B10" s="4"/>
      <c r="C10" s="4"/>
      <c r="D10" s="4"/>
      <c r="E10" s="4"/>
      <c r="F10" s="4"/>
      <c r="G10" s="4"/>
      <c r="H10" s="4"/>
      <c r="I10" s="4"/>
      <c r="J10" s="17"/>
      <c r="K10" s="17"/>
      <c r="L10" s="4"/>
      <c r="M10" s="13"/>
    </row>
    <row r="11" spans="1:13">
      <c r="A11" s="12"/>
      <c r="B11" s="4"/>
      <c r="C11" s="4"/>
      <c r="D11" s="4"/>
      <c r="E11" s="4"/>
      <c r="F11" s="4"/>
      <c r="G11" s="4"/>
      <c r="H11" s="4"/>
      <c r="I11" s="4"/>
      <c r="J11" s="17"/>
      <c r="K11" s="17"/>
      <c r="L11" s="4"/>
      <c r="M11" s="13"/>
    </row>
    <row r="12" spans="1:13">
      <c r="A12" s="12"/>
      <c r="B12" s="4"/>
      <c r="C12" s="4"/>
      <c r="D12" s="4"/>
      <c r="E12" s="4"/>
      <c r="F12" s="4"/>
      <c r="G12" s="4"/>
      <c r="H12" s="4"/>
      <c r="I12" s="4"/>
      <c r="J12" s="17"/>
      <c r="K12" s="17"/>
      <c r="L12" s="4"/>
      <c r="M12" s="13"/>
    </row>
    <row r="13" spans="1:13">
      <c r="A13" s="12"/>
      <c r="B13" s="4"/>
      <c r="C13" s="4"/>
      <c r="D13" s="4"/>
      <c r="E13" s="4"/>
      <c r="F13" s="4"/>
      <c r="G13" s="4"/>
      <c r="H13" s="4"/>
      <c r="I13" s="4"/>
      <c r="J13" s="17"/>
      <c r="K13" s="17"/>
      <c r="L13" s="4"/>
      <c r="M13" s="13"/>
    </row>
    <row r="14" spans="1:13">
      <c r="A14" s="12"/>
      <c r="B14" s="4"/>
      <c r="C14" s="4"/>
      <c r="D14" s="4"/>
      <c r="E14" s="4"/>
      <c r="F14" s="4"/>
      <c r="G14" s="4"/>
      <c r="H14" s="4"/>
      <c r="I14" s="4"/>
      <c r="J14" s="17"/>
      <c r="K14" s="17"/>
      <c r="L14" s="4"/>
      <c r="M14" s="13"/>
    </row>
    <row r="15" spans="1:13" ht="13.5" thickBot="1">
      <c r="A15" s="14"/>
      <c r="B15" s="15"/>
      <c r="C15" s="15"/>
      <c r="D15" s="15"/>
      <c r="E15" s="15"/>
      <c r="F15" s="15"/>
      <c r="G15" s="15"/>
      <c r="H15" s="15"/>
      <c r="I15" s="15"/>
      <c r="J15" s="18"/>
      <c r="K15" s="18"/>
      <c r="L15" s="19"/>
      <c r="M15" s="22"/>
    </row>
    <row r="16" spans="1:13" s="1" customFormat="1" ht="32.25" customHeight="1" thickBot="1">
      <c r="A16" s="5" t="s">
        <v>16</v>
      </c>
      <c r="B16" s="6"/>
      <c r="C16" s="7"/>
      <c r="D16" s="7"/>
      <c r="E16" s="7"/>
      <c r="F16" s="7"/>
      <c r="G16" s="7"/>
      <c r="H16" s="7"/>
      <c r="I16" s="7"/>
      <c r="J16" s="7"/>
      <c r="K16" s="7"/>
      <c r="L16" s="20"/>
      <c r="M16" s="8"/>
    </row>
    <row r="17" spans="1:13" s="1" customFormat="1" ht="37.5" customHeight="1" thickBot="1">
      <c r="A17" s="5" t="s">
        <v>2</v>
      </c>
      <c r="B17" s="9"/>
      <c r="C17" s="10"/>
      <c r="D17" s="10"/>
      <c r="E17" s="10"/>
      <c r="F17" s="10"/>
      <c r="G17" s="10"/>
      <c r="H17" s="10"/>
      <c r="I17" s="10"/>
      <c r="J17" s="10"/>
      <c r="K17" s="10"/>
      <c r="L17" s="11"/>
      <c r="M17" s="11"/>
    </row>
    <row r="21" spans="1:13" ht="15">
      <c r="A21" s="23" t="s">
        <v>4</v>
      </c>
    </row>
    <row r="22" spans="1:13" ht="15">
      <c r="A22" s="23"/>
    </row>
  </sheetData>
  <mergeCells count="12">
    <mergeCell ref="M4:M6"/>
    <mergeCell ref="A7:L7"/>
    <mergeCell ref="A1:M3"/>
    <mergeCell ref="I5:J5"/>
    <mergeCell ref="A4:A6"/>
    <mergeCell ref="B4:B6"/>
    <mergeCell ref="C4:C6"/>
    <mergeCell ref="D4:D6"/>
    <mergeCell ref="E5:F5"/>
    <mergeCell ref="G5:H5"/>
    <mergeCell ref="K5:L5"/>
    <mergeCell ref="E4:L4"/>
  </mergeCells>
  <pageMargins left="0.23622047244094491" right="0.19685039370078741" top="0.39370078740157483" bottom="0.19685039370078741" header="0.23622047244094491" footer="0.19685039370078741"/>
  <pageSetup paperSize="9" scale="58" orientation="landscape" r:id="rId1"/>
  <headerFooter alignWithMargins="0"/>
</worksheet>
</file>

<file path=xl/worksheets/sheet2.xml><?xml version="1.0" encoding="utf-8"?>
<worksheet xmlns="http://schemas.openxmlformats.org/spreadsheetml/2006/main" xmlns:r="http://schemas.openxmlformats.org/officeDocument/2006/relationships">
  <dimension ref="A1:O650"/>
  <sheetViews>
    <sheetView tabSelected="1" view="pageBreakPreview" topLeftCell="C631" zoomScaleNormal="66" zoomScaleSheetLayoutView="100" workbookViewId="0">
      <selection activeCell="M648" sqref="M648"/>
    </sheetView>
  </sheetViews>
  <sheetFormatPr defaultRowHeight="12.75"/>
  <cols>
    <col min="1" max="1" width="29.140625" style="27" customWidth="1"/>
    <col min="2" max="2" width="37.85546875" style="3" customWidth="1"/>
    <col min="3" max="3" width="22.28515625" style="3" customWidth="1"/>
    <col min="4" max="4" width="20.42578125" style="3" customWidth="1"/>
    <col min="5" max="5" width="16.42578125" style="3" customWidth="1"/>
    <col min="6" max="6" width="13.28515625" style="3" customWidth="1"/>
    <col min="7" max="7" width="12.28515625" style="3" customWidth="1"/>
    <col min="8" max="8" width="12.5703125" style="3" customWidth="1"/>
    <col min="9" max="9" width="12.42578125" style="3" customWidth="1"/>
    <col min="10" max="10" width="12.5703125" style="3" customWidth="1"/>
    <col min="11" max="11" width="12.42578125" style="3" customWidth="1"/>
    <col min="12" max="12" width="11.7109375" style="3" customWidth="1"/>
    <col min="13" max="13" width="13.28515625" style="3" customWidth="1"/>
    <col min="14" max="14" width="12.42578125" style="3" bestFit="1" customWidth="1"/>
    <col min="15" max="15" width="9.5703125" style="3" customWidth="1"/>
    <col min="16" max="251" width="9.140625" style="3"/>
    <col min="252" max="252" width="27.28515625" style="3" customWidth="1"/>
    <col min="253" max="253" width="38.7109375" style="3" customWidth="1"/>
    <col min="254" max="254" width="20" style="3" bestFit="1" customWidth="1"/>
    <col min="255" max="255" width="22" style="3" bestFit="1" customWidth="1"/>
    <col min="256" max="256" width="10.7109375" style="3" customWidth="1"/>
    <col min="257" max="257" width="12" style="3" customWidth="1"/>
    <col min="258" max="258" width="11.42578125" style="3" customWidth="1"/>
    <col min="259" max="259" width="11" style="3" customWidth="1"/>
    <col min="260" max="260" width="13" style="3" customWidth="1"/>
    <col min="261" max="507" width="9.140625" style="3"/>
    <col min="508" max="508" width="27.28515625" style="3" customWidth="1"/>
    <col min="509" max="509" width="38.7109375" style="3" customWidth="1"/>
    <col min="510" max="510" width="20" style="3" bestFit="1" customWidth="1"/>
    <col min="511" max="511" width="22" style="3" bestFit="1" customWidth="1"/>
    <col min="512" max="512" width="10.7109375" style="3" customWidth="1"/>
    <col min="513" max="513" width="12" style="3" customWidth="1"/>
    <col min="514" max="514" width="11.42578125" style="3" customWidth="1"/>
    <col min="515" max="515" width="11" style="3" customWidth="1"/>
    <col min="516" max="516" width="13" style="3" customWidth="1"/>
    <col min="517" max="763" width="9.140625" style="3"/>
    <col min="764" max="764" width="27.28515625" style="3" customWidth="1"/>
    <col min="765" max="765" width="38.7109375" style="3" customWidth="1"/>
    <col min="766" max="766" width="20" style="3" bestFit="1" customWidth="1"/>
    <col min="767" max="767" width="22" style="3" bestFit="1" customWidth="1"/>
    <col min="768" max="768" width="10.7109375" style="3" customWidth="1"/>
    <col min="769" max="769" width="12" style="3" customWidth="1"/>
    <col min="770" max="770" width="11.42578125" style="3" customWidth="1"/>
    <col min="771" max="771" width="11" style="3" customWidth="1"/>
    <col min="772" max="772" width="13" style="3" customWidth="1"/>
    <col min="773" max="1019" width="9.140625" style="3"/>
    <col min="1020" max="1020" width="27.28515625" style="3" customWidth="1"/>
    <col min="1021" max="1021" width="38.7109375" style="3" customWidth="1"/>
    <col min="1022" max="1022" width="20" style="3" bestFit="1" customWidth="1"/>
    <col min="1023" max="1023" width="22" style="3" bestFit="1" customWidth="1"/>
    <col min="1024" max="1024" width="10.7109375" style="3" customWidth="1"/>
    <col min="1025" max="1025" width="12" style="3" customWidth="1"/>
    <col min="1026" max="1026" width="11.42578125" style="3" customWidth="1"/>
    <col min="1027" max="1027" width="11" style="3" customWidth="1"/>
    <col min="1028" max="1028" width="13" style="3" customWidth="1"/>
    <col min="1029" max="1275" width="9.140625" style="3"/>
    <col min="1276" max="1276" width="27.28515625" style="3" customWidth="1"/>
    <col min="1277" max="1277" width="38.7109375" style="3" customWidth="1"/>
    <col min="1278" max="1278" width="20" style="3" bestFit="1" customWidth="1"/>
    <col min="1279" max="1279" width="22" style="3" bestFit="1" customWidth="1"/>
    <col min="1280" max="1280" width="10.7109375" style="3" customWidth="1"/>
    <col min="1281" max="1281" width="12" style="3" customWidth="1"/>
    <col min="1282" max="1282" width="11.42578125" style="3" customWidth="1"/>
    <col min="1283" max="1283" width="11" style="3" customWidth="1"/>
    <col min="1284" max="1284" width="13" style="3" customWidth="1"/>
    <col min="1285" max="1531" width="9.140625" style="3"/>
    <col min="1532" max="1532" width="27.28515625" style="3" customWidth="1"/>
    <col min="1533" max="1533" width="38.7109375" style="3" customWidth="1"/>
    <col min="1534" max="1534" width="20" style="3" bestFit="1" customWidth="1"/>
    <col min="1535" max="1535" width="22" style="3" bestFit="1" customWidth="1"/>
    <col min="1536" max="1536" width="10.7109375" style="3" customWidth="1"/>
    <col min="1537" max="1537" width="12" style="3" customWidth="1"/>
    <col min="1538" max="1538" width="11.42578125" style="3" customWidth="1"/>
    <col min="1539" max="1539" width="11" style="3" customWidth="1"/>
    <col min="1540" max="1540" width="13" style="3" customWidth="1"/>
    <col min="1541" max="1787" width="9.140625" style="3"/>
    <col min="1788" max="1788" width="27.28515625" style="3" customWidth="1"/>
    <col min="1789" max="1789" width="38.7109375" style="3" customWidth="1"/>
    <col min="1790" max="1790" width="20" style="3" bestFit="1" customWidth="1"/>
    <col min="1791" max="1791" width="22" style="3" bestFit="1" customWidth="1"/>
    <col min="1792" max="1792" width="10.7109375" style="3" customWidth="1"/>
    <col min="1793" max="1793" width="12" style="3" customWidth="1"/>
    <col min="1794" max="1794" width="11.42578125" style="3" customWidth="1"/>
    <col min="1795" max="1795" width="11" style="3" customWidth="1"/>
    <col min="1796" max="1796" width="13" style="3" customWidth="1"/>
    <col min="1797" max="2043" width="9.140625" style="3"/>
    <col min="2044" max="2044" width="27.28515625" style="3" customWidth="1"/>
    <col min="2045" max="2045" width="38.7109375" style="3" customWidth="1"/>
    <col min="2046" max="2046" width="20" style="3" bestFit="1" customWidth="1"/>
    <col min="2047" max="2047" width="22" style="3" bestFit="1" customWidth="1"/>
    <col min="2048" max="2048" width="10.7109375" style="3" customWidth="1"/>
    <col min="2049" max="2049" width="12" style="3" customWidth="1"/>
    <col min="2050" max="2050" width="11.42578125" style="3" customWidth="1"/>
    <col min="2051" max="2051" width="11" style="3" customWidth="1"/>
    <col min="2052" max="2052" width="13" style="3" customWidth="1"/>
    <col min="2053" max="2299" width="9.140625" style="3"/>
    <col min="2300" max="2300" width="27.28515625" style="3" customWidth="1"/>
    <col min="2301" max="2301" width="38.7109375" style="3" customWidth="1"/>
    <col min="2302" max="2302" width="20" style="3" bestFit="1" customWidth="1"/>
    <col min="2303" max="2303" width="22" style="3" bestFit="1" customWidth="1"/>
    <col min="2304" max="2304" width="10.7109375" style="3" customWidth="1"/>
    <col min="2305" max="2305" width="12" style="3" customWidth="1"/>
    <col min="2306" max="2306" width="11.42578125" style="3" customWidth="1"/>
    <col min="2307" max="2307" width="11" style="3" customWidth="1"/>
    <col min="2308" max="2308" width="13" style="3" customWidth="1"/>
    <col min="2309" max="2555" width="9.140625" style="3"/>
    <col min="2556" max="2556" width="27.28515625" style="3" customWidth="1"/>
    <col min="2557" max="2557" width="38.7109375" style="3" customWidth="1"/>
    <col min="2558" max="2558" width="20" style="3" bestFit="1" customWidth="1"/>
    <col min="2559" max="2559" width="22" style="3" bestFit="1" customWidth="1"/>
    <col min="2560" max="2560" width="10.7109375" style="3" customWidth="1"/>
    <col min="2561" max="2561" width="12" style="3" customWidth="1"/>
    <col min="2562" max="2562" width="11.42578125" style="3" customWidth="1"/>
    <col min="2563" max="2563" width="11" style="3" customWidth="1"/>
    <col min="2564" max="2564" width="13" style="3" customWidth="1"/>
    <col min="2565" max="2811" width="9.140625" style="3"/>
    <col min="2812" max="2812" width="27.28515625" style="3" customWidth="1"/>
    <col min="2813" max="2813" width="38.7109375" style="3" customWidth="1"/>
    <col min="2814" max="2814" width="20" style="3" bestFit="1" customWidth="1"/>
    <col min="2815" max="2815" width="22" style="3" bestFit="1" customWidth="1"/>
    <col min="2816" max="2816" width="10.7109375" style="3" customWidth="1"/>
    <col min="2817" max="2817" width="12" style="3" customWidth="1"/>
    <col min="2818" max="2818" width="11.42578125" style="3" customWidth="1"/>
    <col min="2819" max="2819" width="11" style="3" customWidth="1"/>
    <col min="2820" max="2820" width="13" style="3" customWidth="1"/>
    <col min="2821" max="3067" width="9.140625" style="3"/>
    <col min="3068" max="3068" width="27.28515625" style="3" customWidth="1"/>
    <col min="3069" max="3069" width="38.7109375" style="3" customWidth="1"/>
    <col min="3070" max="3070" width="20" style="3" bestFit="1" customWidth="1"/>
    <col min="3071" max="3071" width="22" style="3" bestFit="1" customWidth="1"/>
    <col min="3072" max="3072" width="10.7109375" style="3" customWidth="1"/>
    <col min="3073" max="3073" width="12" style="3" customWidth="1"/>
    <col min="3074" max="3074" width="11.42578125" style="3" customWidth="1"/>
    <col min="3075" max="3075" width="11" style="3" customWidth="1"/>
    <col min="3076" max="3076" width="13" style="3" customWidth="1"/>
    <col min="3077" max="3323" width="9.140625" style="3"/>
    <col min="3324" max="3324" width="27.28515625" style="3" customWidth="1"/>
    <col min="3325" max="3325" width="38.7109375" style="3" customWidth="1"/>
    <col min="3326" max="3326" width="20" style="3" bestFit="1" customWidth="1"/>
    <col min="3327" max="3327" width="22" style="3" bestFit="1" customWidth="1"/>
    <col min="3328" max="3328" width="10.7109375" style="3" customWidth="1"/>
    <col min="3329" max="3329" width="12" style="3" customWidth="1"/>
    <col min="3330" max="3330" width="11.42578125" style="3" customWidth="1"/>
    <col min="3331" max="3331" width="11" style="3" customWidth="1"/>
    <col min="3332" max="3332" width="13" style="3" customWidth="1"/>
    <col min="3333" max="3579" width="9.140625" style="3"/>
    <col min="3580" max="3580" width="27.28515625" style="3" customWidth="1"/>
    <col min="3581" max="3581" width="38.7109375" style="3" customWidth="1"/>
    <col min="3582" max="3582" width="20" style="3" bestFit="1" customWidth="1"/>
    <col min="3583" max="3583" width="22" style="3" bestFit="1" customWidth="1"/>
    <col min="3584" max="3584" width="10.7109375" style="3" customWidth="1"/>
    <col min="3585" max="3585" width="12" style="3" customWidth="1"/>
    <col min="3586" max="3586" width="11.42578125" style="3" customWidth="1"/>
    <col min="3587" max="3587" width="11" style="3" customWidth="1"/>
    <col min="3588" max="3588" width="13" style="3" customWidth="1"/>
    <col min="3589" max="3835" width="9.140625" style="3"/>
    <col min="3836" max="3836" width="27.28515625" style="3" customWidth="1"/>
    <col min="3837" max="3837" width="38.7109375" style="3" customWidth="1"/>
    <col min="3838" max="3838" width="20" style="3" bestFit="1" customWidth="1"/>
    <col min="3839" max="3839" width="22" style="3" bestFit="1" customWidth="1"/>
    <col min="3840" max="3840" width="10.7109375" style="3" customWidth="1"/>
    <col min="3841" max="3841" width="12" style="3" customWidth="1"/>
    <col min="3842" max="3842" width="11.42578125" style="3" customWidth="1"/>
    <col min="3843" max="3843" width="11" style="3" customWidth="1"/>
    <col min="3844" max="3844" width="13" style="3" customWidth="1"/>
    <col min="3845" max="4091" width="9.140625" style="3"/>
    <col min="4092" max="4092" width="27.28515625" style="3" customWidth="1"/>
    <col min="4093" max="4093" width="38.7109375" style="3" customWidth="1"/>
    <col min="4094" max="4094" width="20" style="3" bestFit="1" customWidth="1"/>
    <col min="4095" max="4095" width="22" style="3" bestFit="1" customWidth="1"/>
    <col min="4096" max="4096" width="10.7109375" style="3" customWidth="1"/>
    <col min="4097" max="4097" width="12" style="3" customWidth="1"/>
    <col min="4098" max="4098" width="11.42578125" style="3" customWidth="1"/>
    <col min="4099" max="4099" width="11" style="3" customWidth="1"/>
    <col min="4100" max="4100" width="13" style="3" customWidth="1"/>
    <col min="4101" max="4347" width="9.140625" style="3"/>
    <col min="4348" max="4348" width="27.28515625" style="3" customWidth="1"/>
    <col min="4349" max="4349" width="38.7109375" style="3" customWidth="1"/>
    <col min="4350" max="4350" width="20" style="3" bestFit="1" customWidth="1"/>
    <col min="4351" max="4351" width="22" style="3" bestFit="1" customWidth="1"/>
    <col min="4352" max="4352" width="10.7109375" style="3" customWidth="1"/>
    <col min="4353" max="4353" width="12" style="3" customWidth="1"/>
    <col min="4354" max="4354" width="11.42578125" style="3" customWidth="1"/>
    <col min="4355" max="4355" width="11" style="3" customWidth="1"/>
    <col min="4356" max="4356" width="13" style="3" customWidth="1"/>
    <col min="4357" max="4603" width="9.140625" style="3"/>
    <col min="4604" max="4604" width="27.28515625" style="3" customWidth="1"/>
    <col min="4605" max="4605" width="38.7109375" style="3" customWidth="1"/>
    <col min="4606" max="4606" width="20" style="3" bestFit="1" customWidth="1"/>
    <col min="4607" max="4607" width="22" style="3" bestFit="1" customWidth="1"/>
    <col min="4608" max="4608" width="10.7109375" style="3" customWidth="1"/>
    <col min="4609" max="4609" width="12" style="3" customWidth="1"/>
    <col min="4610" max="4610" width="11.42578125" style="3" customWidth="1"/>
    <col min="4611" max="4611" width="11" style="3" customWidth="1"/>
    <col min="4612" max="4612" width="13" style="3" customWidth="1"/>
    <col min="4613" max="4859" width="9.140625" style="3"/>
    <col min="4860" max="4860" width="27.28515625" style="3" customWidth="1"/>
    <col min="4861" max="4861" width="38.7109375" style="3" customWidth="1"/>
    <col min="4862" max="4862" width="20" style="3" bestFit="1" customWidth="1"/>
    <col min="4863" max="4863" width="22" style="3" bestFit="1" customWidth="1"/>
    <col min="4864" max="4864" width="10.7109375" style="3" customWidth="1"/>
    <col min="4865" max="4865" width="12" style="3" customWidth="1"/>
    <col min="4866" max="4866" width="11.42578125" style="3" customWidth="1"/>
    <col min="4867" max="4867" width="11" style="3" customWidth="1"/>
    <col min="4868" max="4868" width="13" style="3" customWidth="1"/>
    <col min="4869" max="5115" width="9.140625" style="3"/>
    <col min="5116" max="5116" width="27.28515625" style="3" customWidth="1"/>
    <col min="5117" max="5117" width="38.7109375" style="3" customWidth="1"/>
    <col min="5118" max="5118" width="20" style="3" bestFit="1" customWidth="1"/>
    <col min="5119" max="5119" width="22" style="3" bestFit="1" customWidth="1"/>
    <col min="5120" max="5120" width="10.7109375" style="3" customWidth="1"/>
    <col min="5121" max="5121" width="12" style="3" customWidth="1"/>
    <col min="5122" max="5122" width="11.42578125" style="3" customWidth="1"/>
    <col min="5123" max="5123" width="11" style="3" customWidth="1"/>
    <col min="5124" max="5124" width="13" style="3" customWidth="1"/>
    <col min="5125" max="5371" width="9.140625" style="3"/>
    <col min="5372" max="5372" width="27.28515625" style="3" customWidth="1"/>
    <col min="5373" max="5373" width="38.7109375" style="3" customWidth="1"/>
    <col min="5374" max="5374" width="20" style="3" bestFit="1" customWidth="1"/>
    <col min="5375" max="5375" width="22" style="3" bestFit="1" customWidth="1"/>
    <col min="5376" max="5376" width="10.7109375" style="3" customWidth="1"/>
    <col min="5377" max="5377" width="12" style="3" customWidth="1"/>
    <col min="5378" max="5378" width="11.42578125" style="3" customWidth="1"/>
    <col min="5379" max="5379" width="11" style="3" customWidth="1"/>
    <col min="5380" max="5380" width="13" style="3" customWidth="1"/>
    <col min="5381" max="5627" width="9.140625" style="3"/>
    <col min="5628" max="5628" width="27.28515625" style="3" customWidth="1"/>
    <col min="5629" max="5629" width="38.7109375" style="3" customWidth="1"/>
    <col min="5630" max="5630" width="20" style="3" bestFit="1" customWidth="1"/>
    <col min="5631" max="5631" width="22" style="3" bestFit="1" customWidth="1"/>
    <col min="5632" max="5632" width="10.7109375" style="3" customWidth="1"/>
    <col min="5633" max="5633" width="12" style="3" customWidth="1"/>
    <col min="5634" max="5634" width="11.42578125" style="3" customWidth="1"/>
    <col min="5635" max="5635" width="11" style="3" customWidth="1"/>
    <col min="5636" max="5636" width="13" style="3" customWidth="1"/>
    <col min="5637" max="5883" width="9.140625" style="3"/>
    <col min="5884" max="5884" width="27.28515625" style="3" customWidth="1"/>
    <col min="5885" max="5885" width="38.7109375" style="3" customWidth="1"/>
    <col min="5886" max="5886" width="20" style="3" bestFit="1" customWidth="1"/>
    <col min="5887" max="5887" width="22" style="3" bestFit="1" customWidth="1"/>
    <col min="5888" max="5888" width="10.7109375" style="3" customWidth="1"/>
    <col min="5889" max="5889" width="12" style="3" customWidth="1"/>
    <col min="5890" max="5890" width="11.42578125" style="3" customWidth="1"/>
    <col min="5891" max="5891" width="11" style="3" customWidth="1"/>
    <col min="5892" max="5892" width="13" style="3" customWidth="1"/>
    <col min="5893" max="6139" width="9.140625" style="3"/>
    <col min="6140" max="6140" width="27.28515625" style="3" customWidth="1"/>
    <col min="6141" max="6141" width="38.7109375" style="3" customWidth="1"/>
    <col min="6142" max="6142" width="20" style="3" bestFit="1" customWidth="1"/>
    <col min="6143" max="6143" width="22" style="3" bestFit="1" customWidth="1"/>
    <col min="6144" max="6144" width="10.7109375" style="3" customWidth="1"/>
    <col min="6145" max="6145" width="12" style="3" customWidth="1"/>
    <col min="6146" max="6146" width="11.42578125" style="3" customWidth="1"/>
    <col min="6147" max="6147" width="11" style="3" customWidth="1"/>
    <col min="6148" max="6148" width="13" style="3" customWidth="1"/>
    <col min="6149" max="6395" width="9.140625" style="3"/>
    <col min="6396" max="6396" width="27.28515625" style="3" customWidth="1"/>
    <col min="6397" max="6397" width="38.7109375" style="3" customWidth="1"/>
    <col min="6398" max="6398" width="20" style="3" bestFit="1" customWidth="1"/>
    <col min="6399" max="6399" width="22" style="3" bestFit="1" customWidth="1"/>
    <col min="6400" max="6400" width="10.7109375" style="3" customWidth="1"/>
    <col min="6401" max="6401" width="12" style="3" customWidth="1"/>
    <col min="6402" max="6402" width="11.42578125" style="3" customWidth="1"/>
    <col min="6403" max="6403" width="11" style="3" customWidth="1"/>
    <col min="6404" max="6404" width="13" style="3" customWidth="1"/>
    <col min="6405" max="6651" width="9.140625" style="3"/>
    <col min="6652" max="6652" width="27.28515625" style="3" customWidth="1"/>
    <col min="6653" max="6653" width="38.7109375" style="3" customWidth="1"/>
    <col min="6654" max="6654" width="20" style="3" bestFit="1" customWidth="1"/>
    <col min="6655" max="6655" width="22" style="3" bestFit="1" customWidth="1"/>
    <col min="6656" max="6656" width="10.7109375" style="3" customWidth="1"/>
    <col min="6657" max="6657" width="12" style="3" customWidth="1"/>
    <col min="6658" max="6658" width="11.42578125" style="3" customWidth="1"/>
    <col min="6659" max="6659" width="11" style="3" customWidth="1"/>
    <col min="6660" max="6660" width="13" style="3" customWidth="1"/>
    <col min="6661" max="6907" width="9.140625" style="3"/>
    <col min="6908" max="6908" width="27.28515625" style="3" customWidth="1"/>
    <col min="6909" max="6909" width="38.7109375" style="3" customWidth="1"/>
    <col min="6910" max="6910" width="20" style="3" bestFit="1" customWidth="1"/>
    <col min="6911" max="6911" width="22" style="3" bestFit="1" customWidth="1"/>
    <col min="6912" max="6912" width="10.7109375" style="3" customWidth="1"/>
    <col min="6913" max="6913" width="12" style="3" customWidth="1"/>
    <col min="6914" max="6914" width="11.42578125" style="3" customWidth="1"/>
    <col min="6915" max="6915" width="11" style="3" customWidth="1"/>
    <col min="6916" max="6916" width="13" style="3" customWidth="1"/>
    <col min="6917" max="7163" width="9.140625" style="3"/>
    <col min="7164" max="7164" width="27.28515625" style="3" customWidth="1"/>
    <col min="7165" max="7165" width="38.7109375" style="3" customWidth="1"/>
    <col min="7166" max="7166" width="20" style="3" bestFit="1" customWidth="1"/>
    <col min="7167" max="7167" width="22" style="3" bestFit="1" customWidth="1"/>
    <col min="7168" max="7168" width="10.7109375" style="3" customWidth="1"/>
    <col min="7169" max="7169" width="12" style="3" customWidth="1"/>
    <col min="7170" max="7170" width="11.42578125" style="3" customWidth="1"/>
    <col min="7171" max="7171" width="11" style="3" customWidth="1"/>
    <col min="7172" max="7172" width="13" style="3" customWidth="1"/>
    <col min="7173" max="7419" width="9.140625" style="3"/>
    <col min="7420" max="7420" width="27.28515625" style="3" customWidth="1"/>
    <col min="7421" max="7421" width="38.7109375" style="3" customWidth="1"/>
    <col min="7422" max="7422" width="20" style="3" bestFit="1" customWidth="1"/>
    <col min="7423" max="7423" width="22" style="3" bestFit="1" customWidth="1"/>
    <col min="7424" max="7424" width="10.7109375" style="3" customWidth="1"/>
    <col min="7425" max="7425" width="12" style="3" customWidth="1"/>
    <col min="7426" max="7426" width="11.42578125" style="3" customWidth="1"/>
    <col min="7427" max="7427" width="11" style="3" customWidth="1"/>
    <col min="7428" max="7428" width="13" style="3" customWidth="1"/>
    <col min="7429" max="7675" width="9.140625" style="3"/>
    <col min="7676" max="7676" width="27.28515625" style="3" customWidth="1"/>
    <col min="7677" max="7677" width="38.7109375" style="3" customWidth="1"/>
    <col min="7678" max="7678" width="20" style="3" bestFit="1" customWidth="1"/>
    <col min="7679" max="7679" width="22" style="3" bestFit="1" customWidth="1"/>
    <col min="7680" max="7680" width="10.7109375" style="3" customWidth="1"/>
    <col min="7681" max="7681" width="12" style="3" customWidth="1"/>
    <col min="7682" max="7682" width="11.42578125" style="3" customWidth="1"/>
    <col min="7683" max="7683" width="11" style="3" customWidth="1"/>
    <col min="7684" max="7684" width="13" style="3" customWidth="1"/>
    <col min="7685" max="7931" width="9.140625" style="3"/>
    <col min="7932" max="7932" width="27.28515625" style="3" customWidth="1"/>
    <col min="7933" max="7933" width="38.7109375" style="3" customWidth="1"/>
    <col min="7934" max="7934" width="20" style="3" bestFit="1" customWidth="1"/>
    <col min="7935" max="7935" width="22" style="3" bestFit="1" customWidth="1"/>
    <col min="7936" max="7936" width="10.7109375" style="3" customWidth="1"/>
    <col min="7937" max="7937" width="12" style="3" customWidth="1"/>
    <col min="7938" max="7938" width="11.42578125" style="3" customWidth="1"/>
    <col min="7939" max="7939" width="11" style="3" customWidth="1"/>
    <col min="7940" max="7940" width="13" style="3" customWidth="1"/>
    <col min="7941" max="8187" width="9.140625" style="3"/>
    <col min="8188" max="8188" width="27.28515625" style="3" customWidth="1"/>
    <col min="8189" max="8189" width="38.7109375" style="3" customWidth="1"/>
    <col min="8190" max="8190" width="20" style="3" bestFit="1" customWidth="1"/>
    <col min="8191" max="8191" width="22" style="3" bestFit="1" customWidth="1"/>
    <col min="8192" max="8192" width="10.7109375" style="3" customWidth="1"/>
    <col min="8193" max="8193" width="12" style="3" customWidth="1"/>
    <col min="8194" max="8194" width="11.42578125" style="3" customWidth="1"/>
    <col min="8195" max="8195" width="11" style="3" customWidth="1"/>
    <col min="8196" max="8196" width="13" style="3" customWidth="1"/>
    <col min="8197" max="8443" width="9.140625" style="3"/>
    <col min="8444" max="8444" width="27.28515625" style="3" customWidth="1"/>
    <col min="8445" max="8445" width="38.7109375" style="3" customWidth="1"/>
    <col min="8446" max="8446" width="20" style="3" bestFit="1" customWidth="1"/>
    <col min="8447" max="8447" width="22" style="3" bestFit="1" customWidth="1"/>
    <col min="8448" max="8448" width="10.7109375" style="3" customWidth="1"/>
    <col min="8449" max="8449" width="12" style="3" customWidth="1"/>
    <col min="8450" max="8450" width="11.42578125" style="3" customWidth="1"/>
    <col min="8451" max="8451" width="11" style="3" customWidth="1"/>
    <col min="8452" max="8452" width="13" style="3" customWidth="1"/>
    <col min="8453" max="8699" width="9.140625" style="3"/>
    <col min="8700" max="8700" width="27.28515625" style="3" customWidth="1"/>
    <col min="8701" max="8701" width="38.7109375" style="3" customWidth="1"/>
    <col min="8702" max="8702" width="20" style="3" bestFit="1" customWidth="1"/>
    <col min="8703" max="8703" width="22" style="3" bestFit="1" customWidth="1"/>
    <col min="8704" max="8704" width="10.7109375" style="3" customWidth="1"/>
    <col min="8705" max="8705" width="12" style="3" customWidth="1"/>
    <col min="8706" max="8706" width="11.42578125" style="3" customWidth="1"/>
    <col min="8707" max="8707" width="11" style="3" customWidth="1"/>
    <col min="8708" max="8708" width="13" style="3" customWidth="1"/>
    <col min="8709" max="8955" width="9.140625" style="3"/>
    <col min="8956" max="8956" width="27.28515625" style="3" customWidth="1"/>
    <col min="8957" max="8957" width="38.7109375" style="3" customWidth="1"/>
    <col min="8958" max="8958" width="20" style="3" bestFit="1" customWidth="1"/>
    <col min="8959" max="8959" width="22" style="3" bestFit="1" customWidth="1"/>
    <col min="8960" max="8960" width="10.7109375" style="3" customWidth="1"/>
    <col min="8961" max="8961" width="12" style="3" customWidth="1"/>
    <col min="8962" max="8962" width="11.42578125" style="3" customWidth="1"/>
    <col min="8963" max="8963" width="11" style="3" customWidth="1"/>
    <col min="8964" max="8964" width="13" style="3" customWidth="1"/>
    <col min="8965" max="9211" width="9.140625" style="3"/>
    <col min="9212" max="9212" width="27.28515625" style="3" customWidth="1"/>
    <col min="9213" max="9213" width="38.7109375" style="3" customWidth="1"/>
    <col min="9214" max="9214" width="20" style="3" bestFit="1" customWidth="1"/>
    <col min="9215" max="9215" width="22" style="3" bestFit="1" customWidth="1"/>
    <col min="9216" max="9216" width="10.7109375" style="3" customWidth="1"/>
    <col min="9217" max="9217" width="12" style="3" customWidth="1"/>
    <col min="9218" max="9218" width="11.42578125" style="3" customWidth="1"/>
    <col min="9219" max="9219" width="11" style="3" customWidth="1"/>
    <col min="9220" max="9220" width="13" style="3" customWidth="1"/>
    <col min="9221" max="9467" width="9.140625" style="3"/>
    <col min="9468" max="9468" width="27.28515625" style="3" customWidth="1"/>
    <col min="9469" max="9469" width="38.7109375" style="3" customWidth="1"/>
    <col min="9470" max="9470" width="20" style="3" bestFit="1" customWidth="1"/>
    <col min="9471" max="9471" width="22" style="3" bestFit="1" customWidth="1"/>
    <col min="9472" max="9472" width="10.7109375" style="3" customWidth="1"/>
    <col min="9473" max="9473" width="12" style="3" customWidth="1"/>
    <col min="9474" max="9474" width="11.42578125" style="3" customWidth="1"/>
    <col min="9475" max="9475" width="11" style="3" customWidth="1"/>
    <col min="9476" max="9476" width="13" style="3" customWidth="1"/>
    <col min="9477" max="9723" width="9.140625" style="3"/>
    <col min="9724" max="9724" width="27.28515625" style="3" customWidth="1"/>
    <col min="9725" max="9725" width="38.7109375" style="3" customWidth="1"/>
    <col min="9726" max="9726" width="20" style="3" bestFit="1" customWidth="1"/>
    <col min="9727" max="9727" width="22" style="3" bestFit="1" customWidth="1"/>
    <col min="9728" max="9728" width="10.7109375" style="3" customWidth="1"/>
    <col min="9729" max="9729" width="12" style="3" customWidth="1"/>
    <col min="9730" max="9730" width="11.42578125" style="3" customWidth="1"/>
    <col min="9731" max="9731" width="11" style="3" customWidth="1"/>
    <col min="9732" max="9732" width="13" style="3" customWidth="1"/>
    <col min="9733" max="9979" width="9.140625" style="3"/>
    <col min="9980" max="9980" width="27.28515625" style="3" customWidth="1"/>
    <col min="9981" max="9981" width="38.7109375" style="3" customWidth="1"/>
    <col min="9982" max="9982" width="20" style="3" bestFit="1" customWidth="1"/>
    <col min="9983" max="9983" width="22" style="3" bestFit="1" customWidth="1"/>
    <col min="9984" max="9984" width="10.7109375" style="3" customWidth="1"/>
    <col min="9985" max="9985" width="12" style="3" customWidth="1"/>
    <col min="9986" max="9986" width="11.42578125" style="3" customWidth="1"/>
    <col min="9987" max="9987" width="11" style="3" customWidth="1"/>
    <col min="9988" max="9988" width="13" style="3" customWidth="1"/>
    <col min="9989" max="10235" width="9.140625" style="3"/>
    <col min="10236" max="10236" width="27.28515625" style="3" customWidth="1"/>
    <col min="10237" max="10237" width="38.7109375" style="3" customWidth="1"/>
    <col min="10238" max="10238" width="20" style="3" bestFit="1" customWidth="1"/>
    <col min="10239" max="10239" width="22" style="3" bestFit="1" customWidth="1"/>
    <col min="10240" max="10240" width="10.7109375" style="3" customWidth="1"/>
    <col min="10241" max="10241" width="12" style="3" customWidth="1"/>
    <col min="10242" max="10242" width="11.42578125" style="3" customWidth="1"/>
    <col min="10243" max="10243" width="11" style="3" customWidth="1"/>
    <col min="10244" max="10244" width="13" style="3" customWidth="1"/>
    <col min="10245" max="10491" width="9.140625" style="3"/>
    <col min="10492" max="10492" width="27.28515625" style="3" customWidth="1"/>
    <col min="10493" max="10493" width="38.7109375" style="3" customWidth="1"/>
    <col min="10494" max="10494" width="20" style="3" bestFit="1" customWidth="1"/>
    <col min="10495" max="10495" width="22" style="3" bestFit="1" customWidth="1"/>
    <col min="10496" max="10496" width="10.7109375" style="3" customWidth="1"/>
    <col min="10497" max="10497" width="12" style="3" customWidth="1"/>
    <col min="10498" max="10498" width="11.42578125" style="3" customWidth="1"/>
    <col min="10499" max="10499" width="11" style="3" customWidth="1"/>
    <col min="10500" max="10500" width="13" style="3" customWidth="1"/>
    <col min="10501" max="10747" width="9.140625" style="3"/>
    <col min="10748" max="10748" width="27.28515625" style="3" customWidth="1"/>
    <col min="10749" max="10749" width="38.7109375" style="3" customWidth="1"/>
    <col min="10750" max="10750" width="20" style="3" bestFit="1" customWidth="1"/>
    <col min="10751" max="10751" width="22" style="3" bestFit="1" customWidth="1"/>
    <col min="10752" max="10752" width="10.7109375" style="3" customWidth="1"/>
    <col min="10753" max="10753" width="12" style="3" customWidth="1"/>
    <col min="10754" max="10754" width="11.42578125" style="3" customWidth="1"/>
    <col min="10755" max="10755" width="11" style="3" customWidth="1"/>
    <col min="10756" max="10756" width="13" style="3" customWidth="1"/>
    <col min="10757" max="11003" width="9.140625" style="3"/>
    <col min="11004" max="11004" width="27.28515625" style="3" customWidth="1"/>
    <col min="11005" max="11005" width="38.7109375" style="3" customWidth="1"/>
    <col min="11006" max="11006" width="20" style="3" bestFit="1" customWidth="1"/>
    <col min="11007" max="11007" width="22" style="3" bestFit="1" customWidth="1"/>
    <col min="11008" max="11008" width="10.7109375" style="3" customWidth="1"/>
    <col min="11009" max="11009" width="12" style="3" customWidth="1"/>
    <col min="11010" max="11010" width="11.42578125" style="3" customWidth="1"/>
    <col min="11011" max="11011" width="11" style="3" customWidth="1"/>
    <col min="11012" max="11012" width="13" style="3" customWidth="1"/>
    <col min="11013" max="11259" width="9.140625" style="3"/>
    <col min="11260" max="11260" width="27.28515625" style="3" customWidth="1"/>
    <col min="11261" max="11261" width="38.7109375" style="3" customWidth="1"/>
    <col min="11262" max="11262" width="20" style="3" bestFit="1" customWidth="1"/>
    <col min="11263" max="11263" width="22" style="3" bestFit="1" customWidth="1"/>
    <col min="11264" max="11264" width="10.7109375" style="3" customWidth="1"/>
    <col min="11265" max="11265" width="12" style="3" customWidth="1"/>
    <col min="11266" max="11266" width="11.42578125" style="3" customWidth="1"/>
    <col min="11267" max="11267" width="11" style="3" customWidth="1"/>
    <col min="11268" max="11268" width="13" style="3" customWidth="1"/>
    <col min="11269" max="11515" width="9.140625" style="3"/>
    <col min="11516" max="11516" width="27.28515625" style="3" customWidth="1"/>
    <col min="11517" max="11517" width="38.7109375" style="3" customWidth="1"/>
    <col min="11518" max="11518" width="20" style="3" bestFit="1" customWidth="1"/>
    <col min="11519" max="11519" width="22" style="3" bestFit="1" customWidth="1"/>
    <col min="11520" max="11520" width="10.7109375" style="3" customWidth="1"/>
    <col min="11521" max="11521" width="12" style="3" customWidth="1"/>
    <col min="11522" max="11522" width="11.42578125" style="3" customWidth="1"/>
    <col min="11523" max="11523" width="11" style="3" customWidth="1"/>
    <col min="11524" max="11524" width="13" style="3" customWidth="1"/>
    <col min="11525" max="11771" width="9.140625" style="3"/>
    <col min="11772" max="11772" width="27.28515625" style="3" customWidth="1"/>
    <col min="11773" max="11773" width="38.7109375" style="3" customWidth="1"/>
    <col min="11774" max="11774" width="20" style="3" bestFit="1" customWidth="1"/>
    <col min="11775" max="11775" width="22" style="3" bestFit="1" customWidth="1"/>
    <col min="11776" max="11776" width="10.7109375" style="3" customWidth="1"/>
    <col min="11777" max="11777" width="12" style="3" customWidth="1"/>
    <col min="11778" max="11778" width="11.42578125" style="3" customWidth="1"/>
    <col min="11779" max="11779" width="11" style="3" customWidth="1"/>
    <col min="11780" max="11780" width="13" style="3" customWidth="1"/>
    <col min="11781" max="12027" width="9.140625" style="3"/>
    <col min="12028" max="12028" width="27.28515625" style="3" customWidth="1"/>
    <col min="12029" max="12029" width="38.7109375" style="3" customWidth="1"/>
    <col min="12030" max="12030" width="20" style="3" bestFit="1" customWidth="1"/>
    <col min="12031" max="12031" width="22" style="3" bestFit="1" customWidth="1"/>
    <col min="12032" max="12032" width="10.7109375" style="3" customWidth="1"/>
    <col min="12033" max="12033" width="12" style="3" customWidth="1"/>
    <col min="12034" max="12034" width="11.42578125" style="3" customWidth="1"/>
    <col min="12035" max="12035" width="11" style="3" customWidth="1"/>
    <col min="12036" max="12036" width="13" style="3" customWidth="1"/>
    <col min="12037" max="12283" width="9.140625" style="3"/>
    <col min="12284" max="12284" width="27.28515625" style="3" customWidth="1"/>
    <col min="12285" max="12285" width="38.7109375" style="3" customWidth="1"/>
    <col min="12286" max="12286" width="20" style="3" bestFit="1" customWidth="1"/>
    <col min="12287" max="12287" width="22" style="3" bestFit="1" customWidth="1"/>
    <col min="12288" max="12288" width="10.7109375" style="3" customWidth="1"/>
    <col min="12289" max="12289" width="12" style="3" customWidth="1"/>
    <col min="12290" max="12290" width="11.42578125" style="3" customWidth="1"/>
    <col min="12291" max="12291" width="11" style="3" customWidth="1"/>
    <col min="12292" max="12292" width="13" style="3" customWidth="1"/>
    <col min="12293" max="12539" width="9.140625" style="3"/>
    <col min="12540" max="12540" width="27.28515625" style="3" customWidth="1"/>
    <col min="12541" max="12541" width="38.7109375" style="3" customWidth="1"/>
    <col min="12542" max="12542" width="20" style="3" bestFit="1" customWidth="1"/>
    <col min="12543" max="12543" width="22" style="3" bestFit="1" customWidth="1"/>
    <col min="12544" max="12544" width="10.7109375" style="3" customWidth="1"/>
    <col min="12545" max="12545" width="12" style="3" customWidth="1"/>
    <col min="12546" max="12546" width="11.42578125" style="3" customWidth="1"/>
    <col min="12547" max="12547" width="11" style="3" customWidth="1"/>
    <col min="12548" max="12548" width="13" style="3" customWidth="1"/>
    <col min="12549" max="12795" width="9.140625" style="3"/>
    <col min="12796" max="12796" width="27.28515625" style="3" customWidth="1"/>
    <col min="12797" max="12797" width="38.7109375" style="3" customWidth="1"/>
    <col min="12798" max="12798" width="20" style="3" bestFit="1" customWidth="1"/>
    <col min="12799" max="12799" width="22" style="3" bestFit="1" customWidth="1"/>
    <col min="12800" max="12800" width="10.7109375" style="3" customWidth="1"/>
    <col min="12801" max="12801" width="12" style="3" customWidth="1"/>
    <col min="12802" max="12802" width="11.42578125" style="3" customWidth="1"/>
    <col min="12803" max="12803" width="11" style="3" customWidth="1"/>
    <col min="12804" max="12804" width="13" style="3" customWidth="1"/>
    <col min="12805" max="13051" width="9.140625" style="3"/>
    <col min="13052" max="13052" width="27.28515625" style="3" customWidth="1"/>
    <col min="13053" max="13053" width="38.7109375" style="3" customWidth="1"/>
    <col min="13054" max="13054" width="20" style="3" bestFit="1" customWidth="1"/>
    <col min="13055" max="13055" width="22" style="3" bestFit="1" customWidth="1"/>
    <col min="13056" max="13056" width="10.7109375" style="3" customWidth="1"/>
    <col min="13057" max="13057" width="12" style="3" customWidth="1"/>
    <col min="13058" max="13058" width="11.42578125" style="3" customWidth="1"/>
    <col min="13059" max="13059" width="11" style="3" customWidth="1"/>
    <col min="13060" max="13060" width="13" style="3" customWidth="1"/>
    <col min="13061" max="13307" width="9.140625" style="3"/>
    <col min="13308" max="13308" width="27.28515625" style="3" customWidth="1"/>
    <col min="13309" max="13309" width="38.7109375" style="3" customWidth="1"/>
    <col min="13310" max="13310" width="20" style="3" bestFit="1" customWidth="1"/>
    <col min="13311" max="13311" width="22" style="3" bestFit="1" customWidth="1"/>
    <col min="13312" max="13312" width="10.7109375" style="3" customWidth="1"/>
    <col min="13313" max="13313" width="12" style="3" customWidth="1"/>
    <col min="13314" max="13314" width="11.42578125" style="3" customWidth="1"/>
    <col min="13315" max="13315" width="11" style="3" customWidth="1"/>
    <col min="13316" max="13316" width="13" style="3" customWidth="1"/>
    <col min="13317" max="13563" width="9.140625" style="3"/>
    <col min="13564" max="13564" width="27.28515625" style="3" customWidth="1"/>
    <col min="13565" max="13565" width="38.7109375" style="3" customWidth="1"/>
    <col min="13566" max="13566" width="20" style="3" bestFit="1" customWidth="1"/>
    <col min="13567" max="13567" width="22" style="3" bestFit="1" customWidth="1"/>
    <col min="13568" max="13568" width="10.7109375" style="3" customWidth="1"/>
    <col min="13569" max="13569" width="12" style="3" customWidth="1"/>
    <col min="13570" max="13570" width="11.42578125" style="3" customWidth="1"/>
    <col min="13571" max="13571" width="11" style="3" customWidth="1"/>
    <col min="13572" max="13572" width="13" style="3" customWidth="1"/>
    <col min="13573" max="13819" width="9.140625" style="3"/>
    <col min="13820" max="13820" width="27.28515625" style="3" customWidth="1"/>
    <col min="13821" max="13821" width="38.7109375" style="3" customWidth="1"/>
    <col min="13822" max="13822" width="20" style="3" bestFit="1" customWidth="1"/>
    <col min="13823" max="13823" width="22" style="3" bestFit="1" customWidth="1"/>
    <col min="13824" max="13824" width="10.7109375" style="3" customWidth="1"/>
    <col min="13825" max="13825" width="12" style="3" customWidth="1"/>
    <col min="13826" max="13826" width="11.42578125" style="3" customWidth="1"/>
    <col min="13827" max="13827" width="11" style="3" customWidth="1"/>
    <col min="13828" max="13828" width="13" style="3" customWidth="1"/>
    <col min="13829" max="14075" width="9.140625" style="3"/>
    <col min="14076" max="14076" width="27.28515625" style="3" customWidth="1"/>
    <col min="14077" max="14077" width="38.7109375" style="3" customWidth="1"/>
    <col min="14078" max="14078" width="20" style="3" bestFit="1" customWidth="1"/>
    <col min="14079" max="14079" width="22" style="3" bestFit="1" customWidth="1"/>
    <col min="14080" max="14080" width="10.7109375" style="3" customWidth="1"/>
    <col min="14081" max="14081" width="12" style="3" customWidth="1"/>
    <col min="14082" max="14082" width="11.42578125" style="3" customWidth="1"/>
    <col min="14083" max="14083" width="11" style="3" customWidth="1"/>
    <col min="14084" max="14084" width="13" style="3" customWidth="1"/>
    <col min="14085" max="14331" width="9.140625" style="3"/>
    <col min="14332" max="14332" width="27.28515625" style="3" customWidth="1"/>
    <col min="14333" max="14333" width="38.7109375" style="3" customWidth="1"/>
    <col min="14334" max="14334" width="20" style="3" bestFit="1" customWidth="1"/>
    <col min="14335" max="14335" width="22" style="3" bestFit="1" customWidth="1"/>
    <col min="14336" max="14336" width="10.7109375" style="3" customWidth="1"/>
    <col min="14337" max="14337" width="12" style="3" customWidth="1"/>
    <col min="14338" max="14338" width="11.42578125" style="3" customWidth="1"/>
    <col min="14339" max="14339" width="11" style="3" customWidth="1"/>
    <col min="14340" max="14340" width="13" style="3" customWidth="1"/>
    <col min="14341" max="14587" width="9.140625" style="3"/>
    <col min="14588" max="14588" width="27.28515625" style="3" customWidth="1"/>
    <col min="14589" max="14589" width="38.7109375" style="3" customWidth="1"/>
    <col min="14590" max="14590" width="20" style="3" bestFit="1" customWidth="1"/>
    <col min="14591" max="14591" width="22" style="3" bestFit="1" customWidth="1"/>
    <col min="14592" max="14592" width="10.7109375" style="3" customWidth="1"/>
    <col min="14593" max="14593" width="12" style="3" customWidth="1"/>
    <col min="14594" max="14594" width="11.42578125" style="3" customWidth="1"/>
    <col min="14595" max="14595" width="11" style="3" customWidth="1"/>
    <col min="14596" max="14596" width="13" style="3" customWidth="1"/>
    <col min="14597" max="14843" width="9.140625" style="3"/>
    <col min="14844" max="14844" width="27.28515625" style="3" customWidth="1"/>
    <col min="14845" max="14845" width="38.7109375" style="3" customWidth="1"/>
    <col min="14846" max="14846" width="20" style="3" bestFit="1" customWidth="1"/>
    <col min="14847" max="14847" width="22" style="3" bestFit="1" customWidth="1"/>
    <col min="14848" max="14848" width="10.7109375" style="3" customWidth="1"/>
    <col min="14849" max="14849" width="12" style="3" customWidth="1"/>
    <col min="14850" max="14850" width="11.42578125" style="3" customWidth="1"/>
    <col min="14851" max="14851" width="11" style="3" customWidth="1"/>
    <col min="14852" max="14852" width="13" style="3" customWidth="1"/>
    <col min="14853" max="15099" width="9.140625" style="3"/>
    <col min="15100" max="15100" width="27.28515625" style="3" customWidth="1"/>
    <col min="15101" max="15101" width="38.7109375" style="3" customWidth="1"/>
    <col min="15102" max="15102" width="20" style="3" bestFit="1" customWidth="1"/>
    <col min="15103" max="15103" width="22" style="3" bestFit="1" customWidth="1"/>
    <col min="15104" max="15104" width="10.7109375" style="3" customWidth="1"/>
    <col min="15105" max="15105" width="12" style="3" customWidth="1"/>
    <col min="15106" max="15106" width="11.42578125" style="3" customWidth="1"/>
    <col min="15107" max="15107" width="11" style="3" customWidth="1"/>
    <col min="15108" max="15108" width="13" style="3" customWidth="1"/>
    <col min="15109" max="15355" width="9.140625" style="3"/>
    <col min="15356" max="15356" width="27.28515625" style="3" customWidth="1"/>
    <col min="15357" max="15357" width="38.7109375" style="3" customWidth="1"/>
    <col min="15358" max="15358" width="20" style="3" bestFit="1" customWidth="1"/>
    <col min="15359" max="15359" width="22" style="3" bestFit="1" customWidth="1"/>
    <col min="15360" max="15360" width="10.7109375" style="3" customWidth="1"/>
    <col min="15361" max="15361" width="12" style="3" customWidth="1"/>
    <col min="15362" max="15362" width="11.42578125" style="3" customWidth="1"/>
    <col min="15363" max="15363" width="11" style="3" customWidth="1"/>
    <col min="15364" max="15364" width="13" style="3" customWidth="1"/>
    <col min="15365" max="15611" width="9.140625" style="3"/>
    <col min="15612" max="15612" width="27.28515625" style="3" customWidth="1"/>
    <col min="15613" max="15613" width="38.7109375" style="3" customWidth="1"/>
    <col min="15614" max="15614" width="20" style="3" bestFit="1" customWidth="1"/>
    <col min="15615" max="15615" width="22" style="3" bestFit="1" customWidth="1"/>
    <col min="15616" max="15616" width="10.7109375" style="3" customWidth="1"/>
    <col min="15617" max="15617" width="12" style="3" customWidth="1"/>
    <col min="15618" max="15618" width="11.42578125" style="3" customWidth="1"/>
    <col min="15619" max="15619" width="11" style="3" customWidth="1"/>
    <col min="15620" max="15620" width="13" style="3" customWidth="1"/>
    <col min="15621" max="15867" width="9.140625" style="3"/>
    <col min="15868" max="15868" width="27.28515625" style="3" customWidth="1"/>
    <col min="15869" max="15869" width="38.7109375" style="3" customWidth="1"/>
    <col min="15870" max="15870" width="20" style="3" bestFit="1" customWidth="1"/>
    <col min="15871" max="15871" width="22" style="3" bestFit="1" customWidth="1"/>
    <col min="15872" max="15872" width="10.7109375" style="3" customWidth="1"/>
    <col min="15873" max="15873" width="12" style="3" customWidth="1"/>
    <col min="15874" max="15874" width="11.42578125" style="3" customWidth="1"/>
    <col min="15875" max="15875" width="11" style="3" customWidth="1"/>
    <col min="15876" max="15876" width="13" style="3" customWidth="1"/>
    <col min="15877" max="16123" width="9.140625" style="3"/>
    <col min="16124" max="16124" width="27.28515625" style="3" customWidth="1"/>
    <col min="16125" max="16125" width="38.7109375" style="3" customWidth="1"/>
    <col min="16126" max="16126" width="20" style="3" bestFit="1" customWidth="1"/>
    <col min="16127" max="16127" width="22" style="3" bestFit="1" customWidth="1"/>
    <col min="16128" max="16128" width="10.7109375" style="3" customWidth="1"/>
    <col min="16129" max="16129" width="12" style="3" customWidth="1"/>
    <col min="16130" max="16130" width="11.42578125" style="3" customWidth="1"/>
    <col min="16131" max="16131" width="11" style="3" customWidth="1"/>
    <col min="16132" max="16132" width="13" style="3" customWidth="1"/>
    <col min="16133" max="16384" width="9.140625" style="3"/>
  </cols>
  <sheetData>
    <row r="1" spans="1:15" s="1" customFormat="1" ht="12.75" customHeight="1">
      <c r="A1" s="657" t="s">
        <v>303</v>
      </c>
      <c r="B1" s="658"/>
      <c r="C1" s="658"/>
      <c r="D1" s="658"/>
      <c r="E1" s="658"/>
      <c r="F1" s="658"/>
      <c r="G1" s="658"/>
      <c r="H1" s="658"/>
      <c r="I1" s="658"/>
      <c r="J1" s="658"/>
      <c r="K1" s="658"/>
      <c r="L1" s="658"/>
      <c r="M1" s="658"/>
    </row>
    <row r="2" spans="1:15" s="1" customFormat="1" ht="21" customHeight="1">
      <c r="A2" s="659"/>
      <c r="B2" s="658"/>
      <c r="C2" s="658"/>
      <c r="D2" s="658"/>
      <c r="E2" s="658"/>
      <c r="F2" s="658"/>
      <c r="G2" s="658"/>
      <c r="H2" s="658"/>
      <c r="I2" s="658"/>
      <c r="J2" s="658"/>
      <c r="K2" s="658"/>
      <c r="L2" s="658"/>
      <c r="M2" s="658"/>
    </row>
    <row r="3" spans="1:15" s="1" customFormat="1" ht="7.5" customHeight="1">
      <c r="A3" s="660"/>
      <c r="B3" s="661"/>
      <c r="C3" s="661"/>
      <c r="D3" s="661"/>
      <c r="E3" s="661"/>
      <c r="F3" s="661"/>
      <c r="G3" s="661"/>
      <c r="H3" s="661"/>
      <c r="I3" s="661"/>
      <c r="J3" s="661"/>
      <c r="K3" s="661"/>
      <c r="L3" s="661"/>
      <c r="M3" s="661"/>
    </row>
    <row r="4" spans="1:15" s="2" customFormat="1" ht="87.75" customHeight="1">
      <c r="A4" s="664" t="s">
        <v>15</v>
      </c>
      <c r="B4" s="667" t="s">
        <v>5</v>
      </c>
      <c r="C4" s="667" t="s">
        <v>3</v>
      </c>
      <c r="D4" s="667" t="s">
        <v>6</v>
      </c>
      <c r="E4" s="701" t="s">
        <v>7</v>
      </c>
      <c r="F4" s="702"/>
      <c r="G4" s="702"/>
      <c r="H4" s="702"/>
      <c r="I4" s="702"/>
      <c r="J4" s="702"/>
      <c r="K4" s="702"/>
      <c r="L4" s="702"/>
      <c r="M4" s="703"/>
      <c r="N4" s="704"/>
      <c r="O4" s="157" t="s">
        <v>173</v>
      </c>
    </row>
    <row r="5" spans="1:15" s="2" customFormat="1" ht="18.75">
      <c r="A5" s="665"/>
      <c r="B5" s="667"/>
      <c r="C5" s="667"/>
      <c r="D5" s="667"/>
      <c r="E5" s="667" t="s">
        <v>9</v>
      </c>
      <c r="F5" s="667"/>
      <c r="G5" s="667" t="s">
        <v>10</v>
      </c>
      <c r="H5" s="667"/>
      <c r="I5" s="662" t="s">
        <v>11</v>
      </c>
      <c r="J5" s="663"/>
      <c r="K5" s="667" t="s">
        <v>12</v>
      </c>
      <c r="L5" s="662"/>
      <c r="M5" s="667" t="s">
        <v>229</v>
      </c>
      <c r="N5" s="667"/>
      <c r="O5" s="187"/>
    </row>
    <row r="6" spans="1:15" s="2" customFormat="1" ht="37.5" customHeight="1" thickBot="1">
      <c r="A6" s="666"/>
      <c r="B6" s="668"/>
      <c r="C6" s="668"/>
      <c r="D6" s="668"/>
      <c r="E6" s="126" t="s">
        <v>0</v>
      </c>
      <c r="F6" s="126" t="s">
        <v>1</v>
      </c>
      <c r="G6" s="126" t="s">
        <v>0</v>
      </c>
      <c r="H6" s="126" t="s">
        <v>1</v>
      </c>
      <c r="I6" s="126" t="s">
        <v>0</v>
      </c>
      <c r="J6" s="126" t="s">
        <v>1</v>
      </c>
      <c r="K6" s="159" t="s">
        <v>0</v>
      </c>
      <c r="L6" s="160" t="s">
        <v>1</v>
      </c>
      <c r="M6" s="158" t="s">
        <v>0</v>
      </c>
      <c r="N6" s="158" t="s">
        <v>1</v>
      </c>
      <c r="O6" s="188"/>
    </row>
    <row r="7" spans="1:15" s="1" customFormat="1" ht="20.25" customHeight="1" thickBot="1">
      <c r="A7" s="669" t="s">
        <v>17</v>
      </c>
      <c r="B7" s="670"/>
      <c r="C7" s="670"/>
      <c r="D7" s="670"/>
      <c r="E7" s="670"/>
      <c r="F7" s="670"/>
      <c r="G7" s="670"/>
      <c r="H7" s="670"/>
      <c r="I7" s="670"/>
      <c r="J7" s="670"/>
      <c r="K7" s="670"/>
      <c r="L7" s="670"/>
      <c r="M7" s="671"/>
      <c r="N7" s="672"/>
    </row>
    <row r="8" spans="1:15" s="1" customFormat="1" ht="77.25" customHeight="1" thickBot="1">
      <c r="A8" s="694"/>
      <c r="B8" s="228" t="s">
        <v>54</v>
      </c>
      <c r="C8" s="233">
        <v>197.3</v>
      </c>
      <c r="D8" s="229">
        <v>197.3</v>
      </c>
      <c r="E8" s="229">
        <v>32</v>
      </c>
      <c r="F8" s="229">
        <v>32.9</v>
      </c>
      <c r="G8" s="229">
        <v>115.3</v>
      </c>
      <c r="H8" s="229">
        <v>114.4</v>
      </c>
      <c r="I8" s="229">
        <v>37.5</v>
      </c>
      <c r="J8" s="229"/>
      <c r="K8" s="230">
        <v>12.5</v>
      </c>
      <c r="L8" s="230">
        <v>50</v>
      </c>
      <c r="M8" s="231">
        <f t="shared" ref="M8:N10" si="0">SUM(E8+G8+I8+K8)</f>
        <v>197.3</v>
      </c>
      <c r="N8" s="234">
        <f t="shared" si="0"/>
        <v>197.3</v>
      </c>
      <c r="O8" s="235"/>
    </row>
    <row r="9" spans="1:15" s="1" customFormat="1" ht="99.75" customHeight="1" thickBot="1">
      <c r="A9" s="695"/>
      <c r="B9" s="232" t="s">
        <v>151</v>
      </c>
      <c r="C9" s="233">
        <v>60</v>
      </c>
      <c r="D9" s="229">
        <v>60</v>
      </c>
      <c r="E9" s="229">
        <v>10</v>
      </c>
      <c r="F9" s="229">
        <v>10</v>
      </c>
      <c r="G9" s="229">
        <v>0</v>
      </c>
      <c r="H9" s="229">
        <v>0</v>
      </c>
      <c r="I9" s="229">
        <v>50</v>
      </c>
      <c r="J9" s="229">
        <v>22</v>
      </c>
      <c r="K9" s="230">
        <v>0</v>
      </c>
      <c r="L9" s="230">
        <v>28</v>
      </c>
      <c r="M9" s="231">
        <f t="shared" si="0"/>
        <v>60</v>
      </c>
      <c r="N9" s="234">
        <f t="shared" si="0"/>
        <v>60</v>
      </c>
      <c r="O9" s="235"/>
    </row>
    <row r="10" spans="1:15" s="1" customFormat="1" ht="79.5" customHeight="1" thickBot="1">
      <c r="A10" s="695"/>
      <c r="B10" s="232" t="s">
        <v>152</v>
      </c>
      <c r="C10" s="233">
        <v>189.5</v>
      </c>
      <c r="D10" s="229">
        <v>189.5</v>
      </c>
      <c r="E10" s="229">
        <v>0</v>
      </c>
      <c r="F10" s="229">
        <v>0</v>
      </c>
      <c r="G10" s="236">
        <v>55</v>
      </c>
      <c r="H10" s="229">
        <v>55</v>
      </c>
      <c r="I10" s="229">
        <v>44.5</v>
      </c>
      <c r="J10" s="229">
        <v>30.5</v>
      </c>
      <c r="K10" s="230">
        <v>90</v>
      </c>
      <c r="L10" s="230">
        <v>104</v>
      </c>
      <c r="M10" s="231">
        <f t="shared" si="0"/>
        <v>189.5</v>
      </c>
      <c r="N10" s="234">
        <f t="shared" si="0"/>
        <v>189.5</v>
      </c>
      <c r="O10" s="235"/>
    </row>
    <row r="11" spans="1:15" s="1" customFormat="1" ht="42.75" customHeight="1">
      <c r="A11" s="695"/>
      <c r="B11" s="697" t="s">
        <v>208</v>
      </c>
      <c r="C11" s="699">
        <v>59</v>
      </c>
      <c r="D11" s="690">
        <v>59</v>
      </c>
      <c r="E11" s="690">
        <v>59</v>
      </c>
      <c r="F11" s="690">
        <v>39</v>
      </c>
      <c r="G11" s="690">
        <v>0</v>
      </c>
      <c r="H11" s="690">
        <v>0</v>
      </c>
      <c r="I11" s="690"/>
      <c r="J11" s="690">
        <v>20</v>
      </c>
      <c r="K11" s="690">
        <v>0</v>
      </c>
      <c r="L11" s="692">
        <v>0</v>
      </c>
      <c r="M11" s="741">
        <f>SUM(E11+G11+I11+K11)</f>
        <v>59</v>
      </c>
      <c r="N11" s="743">
        <f>SUM(F11+H11+J11+L11)</f>
        <v>59</v>
      </c>
      <c r="O11" s="739"/>
    </row>
    <row r="12" spans="1:15" s="1" customFormat="1" ht="42.75" customHeight="1" thickBot="1">
      <c r="A12" s="695"/>
      <c r="B12" s="698"/>
      <c r="C12" s="700"/>
      <c r="D12" s="691"/>
      <c r="E12" s="691"/>
      <c r="F12" s="691"/>
      <c r="G12" s="691"/>
      <c r="H12" s="691"/>
      <c r="I12" s="691"/>
      <c r="J12" s="691"/>
      <c r="K12" s="691"/>
      <c r="L12" s="693"/>
      <c r="M12" s="742"/>
      <c r="N12" s="744"/>
      <c r="O12" s="740"/>
    </row>
    <row r="13" spans="1:15" s="1" customFormat="1" ht="106.5" customHeight="1" thickBot="1">
      <c r="A13" s="695"/>
      <c r="B13" s="237" t="s">
        <v>153</v>
      </c>
      <c r="C13" s="233">
        <v>30</v>
      </c>
      <c r="D13" s="229">
        <v>30</v>
      </c>
      <c r="E13" s="229">
        <v>0</v>
      </c>
      <c r="F13" s="229">
        <v>0</v>
      </c>
      <c r="G13" s="229">
        <v>0</v>
      </c>
      <c r="H13" s="229">
        <v>0</v>
      </c>
      <c r="I13" s="229">
        <v>30</v>
      </c>
      <c r="J13" s="230"/>
      <c r="K13" s="230"/>
      <c r="L13" s="230">
        <v>30</v>
      </c>
      <c r="M13" s="231">
        <f>SUM(E13+G13+I13+K13)</f>
        <v>30</v>
      </c>
      <c r="N13" s="234">
        <f t="shared" ref="N13:N16" si="1">SUM(F13+H13+J13+L13)</f>
        <v>30</v>
      </c>
      <c r="O13" s="235"/>
    </row>
    <row r="14" spans="1:15" s="1" customFormat="1" ht="122.25" customHeight="1" thickBot="1">
      <c r="A14" s="695"/>
      <c r="B14" s="238" t="s">
        <v>227</v>
      </c>
      <c r="C14" s="233">
        <v>159.9</v>
      </c>
      <c r="D14" s="229">
        <v>159.9</v>
      </c>
      <c r="E14" s="229">
        <v>0</v>
      </c>
      <c r="F14" s="229">
        <v>0</v>
      </c>
      <c r="G14" s="229">
        <v>51</v>
      </c>
      <c r="H14" s="229">
        <v>51</v>
      </c>
      <c r="I14" s="229">
        <v>0</v>
      </c>
      <c r="J14" s="230">
        <v>0</v>
      </c>
      <c r="K14" s="230">
        <v>108.9</v>
      </c>
      <c r="L14" s="230">
        <v>108.9</v>
      </c>
      <c r="M14" s="231">
        <f>SUM(E14+G14+I14+K14)</f>
        <v>159.9</v>
      </c>
      <c r="N14" s="234">
        <f t="shared" si="1"/>
        <v>159.9</v>
      </c>
      <c r="O14" s="239"/>
    </row>
    <row r="15" spans="1:15" s="1" customFormat="1" ht="69" customHeight="1" thickBot="1">
      <c r="A15" s="696"/>
      <c r="B15" s="232" t="s">
        <v>228</v>
      </c>
      <c r="C15" s="233">
        <v>523.6</v>
      </c>
      <c r="D15" s="229">
        <v>523.6</v>
      </c>
      <c r="E15" s="229">
        <v>0</v>
      </c>
      <c r="F15" s="229">
        <v>0</v>
      </c>
      <c r="G15" s="229">
        <v>213.1</v>
      </c>
      <c r="H15" s="229">
        <v>213.1</v>
      </c>
      <c r="I15" s="229">
        <v>310.5</v>
      </c>
      <c r="J15" s="230">
        <v>310.5</v>
      </c>
      <c r="K15" s="230">
        <v>0</v>
      </c>
      <c r="L15" s="230">
        <v>0</v>
      </c>
      <c r="M15" s="231">
        <f>SUM(E15+G15+I15+K15)</f>
        <v>523.6</v>
      </c>
      <c r="N15" s="234">
        <f t="shared" si="1"/>
        <v>523.6</v>
      </c>
      <c r="O15" s="235"/>
    </row>
    <row r="16" spans="1:15" s="1" customFormat="1" ht="83.25" customHeight="1" thickBot="1">
      <c r="A16" s="696"/>
      <c r="B16" s="565" t="s">
        <v>207</v>
      </c>
      <c r="C16" s="566">
        <v>5448.8</v>
      </c>
      <c r="D16" s="566">
        <v>5448.8</v>
      </c>
      <c r="E16" s="567">
        <v>1361.6</v>
      </c>
      <c r="F16" s="567">
        <v>1196.8</v>
      </c>
      <c r="G16" s="567">
        <v>1665.8</v>
      </c>
      <c r="H16" s="567">
        <v>1198.9000000000001</v>
      </c>
      <c r="I16" s="567">
        <v>1597.6</v>
      </c>
      <c r="J16" s="567"/>
      <c r="K16" s="568">
        <v>823.8</v>
      </c>
      <c r="L16" s="569">
        <v>3039.2</v>
      </c>
      <c r="M16" s="570">
        <f>SUM(E16+G16+I16+K16)</f>
        <v>5448.8</v>
      </c>
      <c r="N16" s="571">
        <f t="shared" si="1"/>
        <v>5434.9</v>
      </c>
      <c r="O16" s="572"/>
    </row>
    <row r="17" spans="1:15" s="1" customFormat="1" ht="38.25" customHeight="1" thickTop="1">
      <c r="A17" s="91" t="s">
        <v>2</v>
      </c>
      <c r="B17" s="92"/>
      <c r="C17" s="95">
        <f t="shared" ref="C17:L17" si="2">SUM(C8:C16)</f>
        <v>6668.1</v>
      </c>
      <c r="D17" s="95">
        <f t="shared" si="2"/>
        <v>6668.1</v>
      </c>
      <c r="E17" s="95">
        <f t="shared" si="2"/>
        <v>1462.6</v>
      </c>
      <c r="F17" s="95">
        <f t="shared" si="2"/>
        <v>1278.7</v>
      </c>
      <c r="G17" s="95">
        <f t="shared" si="2"/>
        <v>2100.1999999999998</v>
      </c>
      <c r="H17" s="95">
        <f t="shared" si="2"/>
        <v>1632.4</v>
      </c>
      <c r="I17" s="95">
        <f t="shared" si="2"/>
        <v>2070.1</v>
      </c>
      <c r="J17" s="95">
        <f t="shared" si="2"/>
        <v>383</v>
      </c>
      <c r="K17" s="95">
        <f t="shared" si="2"/>
        <v>1035.2</v>
      </c>
      <c r="L17" s="161">
        <f t="shared" si="2"/>
        <v>3360.1</v>
      </c>
      <c r="M17" s="279">
        <f>SUM(M16+M15+M14+M13+M11+M10+M9+M8)</f>
        <v>6668.1</v>
      </c>
      <c r="N17" s="279">
        <f>SUM(N16+N15+N14+N13+N11+N10+N9+N8)</f>
        <v>6654.2</v>
      </c>
      <c r="O17" s="190"/>
    </row>
    <row r="18" spans="1:15" s="1" customFormat="1" ht="31.5" customHeight="1" thickBot="1">
      <c r="A18" s="90"/>
      <c r="B18" s="67" t="s">
        <v>137</v>
      </c>
      <c r="C18" s="93"/>
      <c r="D18" s="93"/>
      <c r="E18" s="93"/>
      <c r="F18" s="93"/>
      <c r="G18" s="93"/>
      <c r="H18" s="93"/>
      <c r="I18" s="93"/>
      <c r="J18" s="93"/>
      <c r="K18" s="93"/>
      <c r="L18" s="162"/>
      <c r="M18" s="279"/>
      <c r="N18" s="279"/>
      <c r="O18" s="190"/>
    </row>
    <row r="19" spans="1:15" s="1" customFormat="1" ht="30" customHeight="1" thickBot="1">
      <c r="A19" s="87"/>
      <c r="B19" s="67" t="s">
        <v>138</v>
      </c>
      <c r="C19" s="95">
        <f t="shared" ref="C19:K19" si="3">SUM(C8:C16)</f>
        <v>6668.1</v>
      </c>
      <c r="D19" s="95">
        <f t="shared" si="3"/>
        <v>6668.1</v>
      </c>
      <c r="E19" s="95">
        <f t="shared" si="3"/>
        <v>1462.6</v>
      </c>
      <c r="F19" s="95">
        <f t="shared" si="3"/>
        <v>1278.7</v>
      </c>
      <c r="G19" s="95">
        <f t="shared" si="3"/>
        <v>2100.1999999999998</v>
      </c>
      <c r="H19" s="95">
        <f t="shared" si="3"/>
        <v>1632.4</v>
      </c>
      <c r="I19" s="95">
        <f t="shared" si="3"/>
        <v>2070.1</v>
      </c>
      <c r="J19" s="95">
        <f t="shared" si="3"/>
        <v>383</v>
      </c>
      <c r="K19" s="95">
        <f t="shared" si="3"/>
        <v>1035.2</v>
      </c>
      <c r="L19" s="161">
        <f>SUM(L16+L14+L13+L12+L11+L10+L9+L8)</f>
        <v>3360.1</v>
      </c>
      <c r="M19" s="279">
        <f>SUM(E19+G19+I19+K19)</f>
        <v>6668.0999999999995</v>
      </c>
      <c r="N19" s="279">
        <f>SUM(F19+H19+J19+L19)</f>
        <v>6654.2000000000007</v>
      </c>
      <c r="O19" s="190"/>
    </row>
    <row r="20" spans="1:15" s="1" customFormat="1" ht="129.75" hidden="1" customHeight="1" thickBot="1">
      <c r="A20" s="87"/>
      <c r="B20" s="88"/>
      <c r="C20" s="89"/>
      <c r="D20" s="89"/>
      <c r="E20" s="89"/>
      <c r="F20" s="89"/>
      <c r="G20" s="89"/>
      <c r="H20" s="89"/>
      <c r="I20" s="89"/>
      <c r="J20" s="89"/>
      <c r="K20" s="89"/>
      <c r="L20" s="163"/>
      <c r="M20" s="94"/>
      <c r="N20" s="94"/>
      <c r="O20" s="190"/>
    </row>
    <row r="21" spans="1:15" s="1" customFormat="1" ht="45.75" customHeight="1" thickBot="1">
      <c r="A21" s="55"/>
      <c r="B21" s="68" t="s">
        <v>139</v>
      </c>
      <c r="C21" s="86"/>
      <c r="D21" s="86"/>
      <c r="E21" s="86"/>
      <c r="F21" s="86"/>
      <c r="G21" s="86"/>
      <c r="H21" s="86"/>
      <c r="I21" s="86"/>
      <c r="J21" s="86"/>
      <c r="K21" s="86"/>
      <c r="L21" s="164"/>
      <c r="M21" s="59"/>
      <c r="N21" s="94"/>
      <c r="O21" s="190"/>
    </row>
    <row r="22" spans="1:15" ht="18.75" thickBot="1">
      <c r="A22" s="745" t="s">
        <v>18</v>
      </c>
      <c r="B22" s="746"/>
      <c r="C22" s="746"/>
      <c r="D22" s="746"/>
      <c r="E22" s="746"/>
      <c r="F22" s="746"/>
      <c r="G22" s="746"/>
      <c r="H22" s="746"/>
      <c r="I22" s="746"/>
      <c r="J22" s="746"/>
      <c r="K22" s="746"/>
      <c r="L22" s="746"/>
      <c r="M22" s="747"/>
      <c r="N22" s="748"/>
    </row>
    <row r="23" spans="1:15" ht="45.75" thickBot="1">
      <c r="A23" s="681"/>
      <c r="B23" s="529" t="s">
        <v>55</v>
      </c>
      <c r="C23" s="530">
        <v>568</v>
      </c>
      <c r="D23" s="530">
        <v>464.8</v>
      </c>
      <c r="E23" s="530">
        <v>38</v>
      </c>
      <c r="F23" s="530">
        <v>38</v>
      </c>
      <c r="G23" s="530">
        <v>185.4</v>
      </c>
      <c r="H23" s="530">
        <v>185.4</v>
      </c>
      <c r="I23" s="530">
        <v>172.3</v>
      </c>
      <c r="J23" s="530">
        <v>126.2</v>
      </c>
      <c r="K23" s="531">
        <v>69.099999999999994</v>
      </c>
      <c r="L23" s="530">
        <v>115.2</v>
      </c>
      <c r="M23" s="518">
        <f>SUM(E23+G23+I23+K23)</f>
        <v>464.80000000000007</v>
      </c>
      <c r="N23" s="471">
        <f>SUM(F23+H23+J23+L23)</f>
        <v>464.8</v>
      </c>
      <c r="O23" s="4"/>
    </row>
    <row r="24" spans="1:15" ht="60.75" thickBot="1">
      <c r="A24" s="682"/>
      <c r="B24" s="532" t="s">
        <v>56</v>
      </c>
      <c r="C24" s="530">
        <v>662</v>
      </c>
      <c r="D24" s="530">
        <v>604.20000000000005</v>
      </c>
      <c r="E24" s="530">
        <v>109.8</v>
      </c>
      <c r="F24" s="530">
        <v>109.8</v>
      </c>
      <c r="G24" s="530">
        <v>181.2</v>
      </c>
      <c r="H24" s="530">
        <v>181.2</v>
      </c>
      <c r="I24" s="530">
        <v>185.5</v>
      </c>
      <c r="J24" s="530">
        <v>135.19999999999999</v>
      </c>
      <c r="K24" s="531">
        <v>127.7</v>
      </c>
      <c r="L24" s="530">
        <v>178</v>
      </c>
      <c r="M24" s="518">
        <f>SUM(E24+G24+I24+K24)</f>
        <v>604.20000000000005</v>
      </c>
      <c r="N24" s="471">
        <f>SUM(F24+H24+J24+L24)</f>
        <v>604.20000000000005</v>
      </c>
      <c r="O24" s="4"/>
    </row>
    <row r="25" spans="1:15" ht="18.75">
      <c r="A25" s="53" t="s">
        <v>2</v>
      </c>
      <c r="B25" s="97"/>
      <c r="C25" s="96">
        <f t="shared" ref="C25:L27" si="4">SUM(C23+C24)</f>
        <v>1230</v>
      </c>
      <c r="D25" s="96">
        <f t="shared" si="4"/>
        <v>1069</v>
      </c>
      <c r="E25" s="96">
        <f t="shared" si="4"/>
        <v>147.80000000000001</v>
      </c>
      <c r="F25" s="96">
        <f t="shared" si="4"/>
        <v>147.80000000000001</v>
      </c>
      <c r="G25" s="96">
        <v>355.8</v>
      </c>
      <c r="H25" s="96">
        <v>355.8</v>
      </c>
      <c r="I25" s="96">
        <f t="shared" si="4"/>
        <v>357.8</v>
      </c>
      <c r="J25" s="96">
        <f t="shared" si="4"/>
        <v>261.39999999999998</v>
      </c>
      <c r="K25" s="96">
        <f t="shared" si="4"/>
        <v>196.8</v>
      </c>
      <c r="L25" s="165">
        <f t="shared" si="4"/>
        <v>293.2</v>
      </c>
      <c r="M25" s="121">
        <f>SUM(M23+M24)</f>
        <v>1069</v>
      </c>
      <c r="N25" s="295">
        <f>SUM(N23+N24)</f>
        <v>1069</v>
      </c>
      <c r="O25" s="4"/>
    </row>
    <row r="26" spans="1:15" ht="15.75">
      <c r="A26" s="683"/>
      <c r="B26" s="97" t="s">
        <v>137</v>
      </c>
      <c r="C26" s="98"/>
      <c r="D26" s="98"/>
      <c r="E26" s="98"/>
      <c r="F26" s="98"/>
      <c r="G26" s="98"/>
      <c r="H26" s="99"/>
      <c r="I26" s="98"/>
      <c r="J26" s="99"/>
      <c r="K26" s="98"/>
      <c r="L26" s="166"/>
      <c r="M26" s="100"/>
      <c r="N26" s="295"/>
      <c r="O26" s="4"/>
    </row>
    <row r="27" spans="1:15" ht="15.75">
      <c r="A27" s="684"/>
      <c r="B27" s="97" t="s">
        <v>138</v>
      </c>
      <c r="C27" s="121">
        <f t="shared" si="4"/>
        <v>1230</v>
      </c>
      <c r="D27" s="134">
        <f t="shared" si="4"/>
        <v>1069</v>
      </c>
      <c r="E27" s="134">
        <f t="shared" si="4"/>
        <v>147.80000000000001</v>
      </c>
      <c r="F27" s="134">
        <f t="shared" si="4"/>
        <v>147.80000000000001</v>
      </c>
      <c r="G27" s="134">
        <f t="shared" si="4"/>
        <v>355.8</v>
      </c>
      <c r="H27" s="121">
        <f t="shared" si="4"/>
        <v>355.8</v>
      </c>
      <c r="I27" s="121">
        <f t="shared" si="4"/>
        <v>357.8</v>
      </c>
      <c r="J27" s="121">
        <f t="shared" si="4"/>
        <v>261.39999999999998</v>
      </c>
      <c r="K27" s="121">
        <f t="shared" si="4"/>
        <v>196.8</v>
      </c>
      <c r="L27" s="167">
        <f t="shared" si="4"/>
        <v>293.2</v>
      </c>
      <c r="M27" s="121">
        <f>SUM(M24+M23)</f>
        <v>1069</v>
      </c>
      <c r="N27" s="295">
        <f>SUM(N24+N23)</f>
        <v>1069</v>
      </c>
      <c r="O27" s="4"/>
    </row>
    <row r="28" spans="1:15" s="1" customFormat="1" ht="36.75" customHeight="1" thickBot="1">
      <c r="A28" s="685"/>
      <c r="B28" s="68" t="s">
        <v>139</v>
      </c>
      <c r="C28" s="96"/>
      <c r="D28" s="96"/>
      <c r="E28" s="96"/>
      <c r="F28" s="96"/>
      <c r="G28" s="96"/>
      <c r="H28" s="96"/>
      <c r="I28" s="96"/>
      <c r="J28" s="96"/>
      <c r="K28" s="96"/>
      <c r="L28" s="165"/>
      <c r="M28" s="78"/>
      <c r="N28" s="94"/>
      <c r="O28" s="190"/>
    </row>
    <row r="29" spans="1:15" ht="18">
      <c r="A29" s="749" t="s">
        <v>19</v>
      </c>
      <c r="B29" s="750"/>
      <c r="C29" s="750"/>
      <c r="D29" s="750"/>
      <c r="E29" s="750"/>
      <c r="F29" s="750"/>
      <c r="G29" s="750"/>
      <c r="H29" s="750"/>
      <c r="I29" s="750"/>
      <c r="J29" s="750"/>
      <c r="K29" s="750"/>
      <c r="L29" s="750"/>
      <c r="M29" s="751"/>
      <c r="N29" s="752"/>
    </row>
    <row r="30" spans="1:15" ht="35.25" customHeight="1">
      <c r="A30" s="686" t="s">
        <v>20</v>
      </c>
      <c r="B30" s="526" t="s">
        <v>258</v>
      </c>
      <c r="C30" s="330">
        <f>150+100</f>
        <v>250</v>
      </c>
      <c r="D30" s="330">
        <f t="shared" ref="D30:D35" si="5">E30+G30+I30+K30</f>
        <v>250</v>
      </c>
      <c r="E30" s="330">
        <v>125</v>
      </c>
      <c r="F30" s="330"/>
      <c r="G30" s="330">
        <v>125</v>
      </c>
      <c r="H30" s="330">
        <v>125</v>
      </c>
      <c r="I30" s="330"/>
      <c r="J30" s="527">
        <v>29.1</v>
      </c>
      <c r="K30" s="527"/>
      <c r="L30" s="330">
        <v>95.9</v>
      </c>
      <c r="M30" s="321">
        <f>SUM(E30+G30+I30+K30)</f>
        <v>250</v>
      </c>
      <c r="N30" s="321">
        <f>SUM(F30+H30+J30+L30)</f>
        <v>250</v>
      </c>
    </row>
    <row r="31" spans="1:15" ht="37.5" customHeight="1">
      <c r="A31" s="687"/>
      <c r="B31" s="526" t="s">
        <v>259</v>
      </c>
      <c r="C31" s="330">
        <v>0</v>
      </c>
      <c r="D31" s="330"/>
      <c r="E31" s="330"/>
      <c r="F31" s="330"/>
      <c r="G31" s="330"/>
      <c r="H31" s="330"/>
      <c r="I31" s="330"/>
      <c r="J31" s="527"/>
      <c r="K31" s="527"/>
      <c r="L31" s="330"/>
      <c r="M31" s="39"/>
      <c r="N31" s="39"/>
    </row>
    <row r="32" spans="1:15" ht="99.75" customHeight="1">
      <c r="A32" s="687"/>
      <c r="B32" s="526" t="s">
        <v>260</v>
      </c>
      <c r="C32" s="330">
        <v>800</v>
      </c>
      <c r="D32" s="330">
        <f t="shared" si="5"/>
        <v>800</v>
      </c>
      <c r="E32" s="330">
        <v>260</v>
      </c>
      <c r="F32" s="330">
        <v>0</v>
      </c>
      <c r="G32" s="330"/>
      <c r="H32" s="330">
        <v>258.60000000000002</v>
      </c>
      <c r="I32" s="332">
        <v>500</v>
      </c>
      <c r="J32" s="528">
        <v>500</v>
      </c>
      <c r="K32" s="527">
        <v>40</v>
      </c>
      <c r="L32" s="330">
        <v>41.4</v>
      </c>
      <c r="M32" s="321">
        <f t="shared" ref="M32:N36" si="6">SUM(E32+G32+I32+K32)</f>
        <v>800</v>
      </c>
      <c r="N32" s="321">
        <f t="shared" si="6"/>
        <v>800</v>
      </c>
    </row>
    <row r="33" spans="1:14" ht="50.25" customHeight="1">
      <c r="A33" s="687"/>
      <c r="B33" s="526" t="s">
        <v>261</v>
      </c>
      <c r="C33" s="330">
        <v>340</v>
      </c>
      <c r="D33" s="330">
        <f t="shared" si="5"/>
        <v>340</v>
      </c>
      <c r="E33" s="332">
        <v>340</v>
      </c>
      <c r="F33" s="330">
        <v>0</v>
      </c>
      <c r="G33" s="330">
        <v>0</v>
      </c>
      <c r="H33" s="332">
        <v>212.7</v>
      </c>
      <c r="I33" s="330">
        <f>100+250-350</f>
        <v>0</v>
      </c>
      <c r="J33" s="527">
        <v>73.5</v>
      </c>
      <c r="K33" s="330">
        <f>100+250-350</f>
        <v>0</v>
      </c>
      <c r="L33" s="330">
        <v>53.8</v>
      </c>
      <c r="M33" s="321">
        <f t="shared" si="6"/>
        <v>340</v>
      </c>
      <c r="N33" s="321">
        <f t="shared" si="6"/>
        <v>340</v>
      </c>
    </row>
    <row r="34" spans="1:14" ht="57" customHeight="1">
      <c r="A34" s="687"/>
      <c r="B34" s="526" t="s">
        <v>262</v>
      </c>
      <c r="C34" s="330">
        <v>1391.8</v>
      </c>
      <c r="D34" s="330">
        <v>1391.8</v>
      </c>
      <c r="E34" s="330">
        <v>315</v>
      </c>
      <c r="F34" s="330">
        <v>96.8</v>
      </c>
      <c r="G34" s="330">
        <v>195</v>
      </c>
      <c r="H34" s="330">
        <v>275</v>
      </c>
      <c r="I34" s="330">
        <v>200</v>
      </c>
      <c r="J34" s="527">
        <v>171.6</v>
      </c>
      <c r="K34" s="527">
        <v>681.8</v>
      </c>
      <c r="L34" s="332">
        <v>848.4</v>
      </c>
      <c r="M34" s="321">
        <f t="shared" si="6"/>
        <v>1391.8</v>
      </c>
      <c r="N34" s="321">
        <f t="shared" si="6"/>
        <v>1391.8</v>
      </c>
    </row>
    <row r="35" spans="1:14" ht="64.5" customHeight="1">
      <c r="A35" s="687"/>
      <c r="B35" s="526" t="s">
        <v>263</v>
      </c>
      <c r="C35" s="330">
        <v>144</v>
      </c>
      <c r="D35" s="330">
        <f t="shared" si="5"/>
        <v>144</v>
      </c>
      <c r="E35" s="330">
        <v>100</v>
      </c>
      <c r="F35" s="330">
        <v>97.1</v>
      </c>
      <c r="G35" s="330">
        <v>44</v>
      </c>
      <c r="H35" s="330">
        <v>18.7</v>
      </c>
      <c r="I35" s="330"/>
      <c r="J35" s="527">
        <v>28</v>
      </c>
      <c r="K35" s="527"/>
      <c r="L35" s="330">
        <v>0.2</v>
      </c>
      <c r="M35" s="321">
        <f t="shared" si="6"/>
        <v>144</v>
      </c>
      <c r="N35" s="321">
        <f t="shared" si="6"/>
        <v>144</v>
      </c>
    </row>
    <row r="36" spans="1:14" ht="132" customHeight="1" thickBot="1">
      <c r="A36" s="687"/>
      <c r="B36" s="526" t="s">
        <v>264</v>
      </c>
      <c r="C36" s="330">
        <v>6158.1</v>
      </c>
      <c r="D36" s="330">
        <v>6158.1</v>
      </c>
      <c r="E36" s="330">
        <v>765</v>
      </c>
      <c r="F36" s="330">
        <v>90</v>
      </c>
      <c r="G36" s="330">
        <v>3809</v>
      </c>
      <c r="H36" s="330">
        <v>3472.8</v>
      </c>
      <c r="I36" s="330">
        <v>373.2</v>
      </c>
      <c r="J36" s="528">
        <v>1360.5</v>
      </c>
      <c r="K36" s="527">
        <v>1210.9000000000001</v>
      </c>
      <c r="L36" s="332">
        <v>1234.8</v>
      </c>
      <c r="M36" s="321">
        <f t="shared" si="6"/>
        <v>6158.1</v>
      </c>
      <c r="N36" s="321">
        <f t="shared" si="6"/>
        <v>6158.1</v>
      </c>
    </row>
    <row r="37" spans="1:14" ht="48" customHeight="1">
      <c r="A37" s="25" t="s">
        <v>16</v>
      </c>
      <c r="B37" s="60"/>
      <c r="C37" s="143">
        <f t="shared" ref="C37:L37" si="7">SUM(C36+C35+C34+C33+C32+C31+C30)</f>
        <v>9083.9000000000015</v>
      </c>
      <c r="D37" s="143">
        <f t="shared" si="7"/>
        <v>9083.9000000000015</v>
      </c>
      <c r="E37" s="143">
        <f t="shared" si="7"/>
        <v>1905</v>
      </c>
      <c r="F37" s="143">
        <f t="shared" si="7"/>
        <v>283.89999999999998</v>
      </c>
      <c r="G37" s="143">
        <f t="shared" si="7"/>
        <v>4173</v>
      </c>
      <c r="H37" s="143">
        <f t="shared" si="7"/>
        <v>4362.8</v>
      </c>
      <c r="I37" s="143">
        <f t="shared" si="7"/>
        <v>1073.2</v>
      </c>
      <c r="J37" s="143">
        <f t="shared" si="7"/>
        <v>2162.6999999999998</v>
      </c>
      <c r="K37" s="143">
        <f t="shared" si="7"/>
        <v>1932.7</v>
      </c>
      <c r="L37" s="168">
        <f t="shared" si="7"/>
        <v>2274.5000000000005</v>
      </c>
      <c r="M37" s="260">
        <f>SUM(M30+M31+M32+M33+M34+M35+M36)</f>
        <v>9083.9000000000015</v>
      </c>
      <c r="N37" s="260">
        <f>SUM(N30+N31+N32+N33+N34+N35+N36)</f>
        <v>9083.9000000000015</v>
      </c>
    </row>
    <row r="38" spans="1:14" ht="26.25" customHeight="1" thickBot="1">
      <c r="A38" s="128"/>
      <c r="B38" s="47" t="s">
        <v>137</v>
      </c>
      <c r="C38" s="144"/>
      <c r="D38" s="144"/>
      <c r="E38" s="144"/>
      <c r="F38" s="144"/>
      <c r="G38" s="144"/>
      <c r="H38" s="144"/>
      <c r="I38" s="144"/>
      <c r="J38" s="144"/>
      <c r="K38" s="145"/>
      <c r="L38" s="169"/>
      <c r="M38" s="77"/>
      <c r="N38" s="32"/>
    </row>
    <row r="39" spans="1:14" ht="30" customHeight="1">
      <c r="A39" s="128"/>
      <c r="B39" s="47" t="s">
        <v>138</v>
      </c>
      <c r="C39" s="143">
        <f t="shared" ref="C39:I39" si="8">SUM(C36+C35+C34+C33+C32+C30)</f>
        <v>9083.9000000000015</v>
      </c>
      <c r="D39" s="143">
        <f t="shared" si="8"/>
        <v>9083.9000000000015</v>
      </c>
      <c r="E39" s="143">
        <f t="shared" si="8"/>
        <v>1905</v>
      </c>
      <c r="F39" s="143">
        <f t="shared" si="8"/>
        <v>283.89999999999998</v>
      </c>
      <c r="G39" s="143">
        <f t="shared" si="8"/>
        <v>4173</v>
      </c>
      <c r="H39" s="143">
        <f t="shared" si="8"/>
        <v>4362.8</v>
      </c>
      <c r="I39" s="143">
        <f t="shared" si="8"/>
        <v>1073.2</v>
      </c>
      <c r="J39" s="143">
        <f>SUM(J36+J35+J34+J33+J32+J30)</f>
        <v>2162.6999999999998</v>
      </c>
      <c r="K39" s="143">
        <f>SUM(K36+K35+K34+K33+K32+K30)</f>
        <v>1932.7</v>
      </c>
      <c r="L39" s="168">
        <f>SUM(L36+L35+L34+L33+L32+L31+L30)</f>
        <v>2274.5000000000005</v>
      </c>
      <c r="M39" s="261">
        <f>SUM(E39+G39+I39+K39)</f>
        <v>9083.9</v>
      </c>
      <c r="N39" s="262">
        <f>SUM(F39+H39+J39+L39)</f>
        <v>9083.9</v>
      </c>
    </row>
    <row r="40" spans="1:14" ht="34.5" customHeight="1" thickBot="1">
      <c r="A40" s="129"/>
      <c r="B40" s="61" t="s">
        <v>139</v>
      </c>
      <c r="C40" s="146"/>
      <c r="D40" s="146"/>
      <c r="E40" s="146"/>
      <c r="F40" s="146"/>
      <c r="G40" s="146"/>
      <c r="H40" s="146"/>
      <c r="I40" s="146"/>
      <c r="J40" s="146"/>
      <c r="K40" s="147"/>
      <c r="L40" s="170"/>
      <c r="M40" s="77"/>
      <c r="N40" s="32"/>
    </row>
    <row r="41" spans="1:14" ht="33" customHeight="1">
      <c r="A41" s="688" t="s">
        <v>21</v>
      </c>
      <c r="B41" s="525" t="s">
        <v>265</v>
      </c>
      <c r="C41" s="533">
        <f>39315.9+5349.2+287.9+757.3+10094.6+1600-2360-430+99.8-144.4</f>
        <v>54570.3</v>
      </c>
      <c r="D41" s="533">
        <f t="shared" ref="D41:D51" si="9">E41+G41+I41+K41</f>
        <v>54570.299999999996</v>
      </c>
      <c r="E41" s="533">
        <v>18262.099999999999</v>
      </c>
      <c r="F41" s="533">
        <v>18262.099999999999</v>
      </c>
      <c r="G41" s="533">
        <f>13542-757.3</f>
        <v>12784.7</v>
      </c>
      <c r="H41" s="533">
        <v>12784.8</v>
      </c>
      <c r="I41" s="533">
        <f>12215.9+757.3-130-0.1</f>
        <v>12843.099999999999</v>
      </c>
      <c r="J41" s="534">
        <f>12843.2-0.1</f>
        <v>12843.1</v>
      </c>
      <c r="K41" s="534">
        <f>11784.9+1600+130+0.1-2790+99.8-144.4</f>
        <v>10680.4</v>
      </c>
      <c r="L41" s="533">
        <f>10680.4-1600</f>
        <v>9080.4</v>
      </c>
      <c r="M41" s="321">
        <f t="shared" ref="M41:M51" si="10">SUM(E41+G41+I41+K41)</f>
        <v>54570.299999999996</v>
      </c>
      <c r="N41" s="321">
        <f t="shared" ref="N41:N51" si="11">SUM(F41+H41+J41+L41)</f>
        <v>52970.400000000001</v>
      </c>
    </row>
    <row r="42" spans="1:14" ht="38.25" customHeight="1">
      <c r="A42" s="689"/>
      <c r="B42" s="525" t="s">
        <v>266</v>
      </c>
      <c r="C42" s="533">
        <f>3218+128.5</f>
        <v>3346.5</v>
      </c>
      <c r="D42" s="533">
        <f t="shared" si="9"/>
        <v>3346.5</v>
      </c>
      <c r="E42" s="533">
        <v>950.9</v>
      </c>
      <c r="F42" s="533">
        <v>950.9</v>
      </c>
      <c r="G42" s="533">
        <v>829.9</v>
      </c>
      <c r="H42" s="533">
        <v>829.9</v>
      </c>
      <c r="I42" s="533">
        <v>782</v>
      </c>
      <c r="J42" s="534">
        <v>782</v>
      </c>
      <c r="K42" s="534">
        <f>655.2+128.5</f>
        <v>783.7</v>
      </c>
      <c r="L42" s="533">
        <v>783.7</v>
      </c>
      <c r="M42" s="321">
        <f t="shared" si="10"/>
        <v>3346.5</v>
      </c>
      <c r="N42" s="321">
        <f t="shared" si="11"/>
        <v>3346.5</v>
      </c>
    </row>
    <row r="43" spans="1:14" ht="56.25" customHeight="1">
      <c r="A43" s="689"/>
      <c r="B43" s="525" t="s">
        <v>267</v>
      </c>
      <c r="C43" s="533">
        <f>30652.1+3746.5+1129.7</f>
        <v>35528.299999999996</v>
      </c>
      <c r="D43" s="533">
        <f t="shared" si="9"/>
        <v>35528.300000000003</v>
      </c>
      <c r="E43" s="533">
        <v>8589.7999999999993</v>
      </c>
      <c r="F43" s="533">
        <v>8589.7999999999993</v>
      </c>
      <c r="G43" s="533">
        <v>8605.7000000000007</v>
      </c>
      <c r="H43" s="535">
        <v>8605.7000000000007</v>
      </c>
      <c r="I43" s="533">
        <v>8429.2999999999993</v>
      </c>
      <c r="J43" s="534">
        <v>8429.2999999999993</v>
      </c>
      <c r="K43" s="534">
        <f>17203.1-8429.3+1129.7</f>
        <v>9903.5</v>
      </c>
      <c r="L43" s="533">
        <v>9903.5</v>
      </c>
      <c r="M43" s="321">
        <f t="shared" si="10"/>
        <v>35528.300000000003</v>
      </c>
      <c r="N43" s="321">
        <f t="shared" si="11"/>
        <v>35528.300000000003</v>
      </c>
    </row>
    <row r="44" spans="1:14" ht="48.75" customHeight="1">
      <c r="A44" s="689"/>
      <c r="B44" s="525" t="s">
        <v>268</v>
      </c>
      <c r="C44" s="533">
        <v>1838.7</v>
      </c>
      <c r="D44" s="533">
        <f t="shared" si="9"/>
        <v>1838.7</v>
      </c>
      <c r="E44" s="533"/>
      <c r="F44" s="533"/>
      <c r="G44" s="533"/>
      <c r="H44" s="533"/>
      <c r="I44" s="533">
        <v>1838.7</v>
      </c>
      <c r="J44" s="534">
        <v>1838.7</v>
      </c>
      <c r="K44" s="534"/>
      <c r="L44" s="533"/>
      <c r="M44" s="321">
        <f t="shared" si="10"/>
        <v>1838.7</v>
      </c>
      <c r="N44" s="321">
        <f t="shared" si="11"/>
        <v>1838.7</v>
      </c>
    </row>
    <row r="45" spans="1:14" ht="70.5" customHeight="1">
      <c r="A45" s="689"/>
      <c r="B45" s="525" t="s">
        <v>269</v>
      </c>
      <c r="C45" s="533">
        <v>5818.5</v>
      </c>
      <c r="D45" s="533">
        <f t="shared" si="9"/>
        <v>5818.5</v>
      </c>
      <c r="E45" s="533"/>
      <c r="F45" s="533"/>
      <c r="G45" s="533"/>
      <c r="H45" s="533"/>
      <c r="I45" s="533">
        <v>5818.5</v>
      </c>
      <c r="J45" s="534">
        <v>5818.5</v>
      </c>
      <c r="K45" s="534"/>
      <c r="L45" s="533"/>
      <c r="M45" s="321">
        <f t="shared" si="10"/>
        <v>5818.5</v>
      </c>
      <c r="N45" s="321">
        <f t="shared" si="11"/>
        <v>5818.5</v>
      </c>
    </row>
    <row r="46" spans="1:14" ht="46.5" customHeight="1">
      <c r="A46" s="689"/>
      <c r="B46" s="525" t="s">
        <v>270</v>
      </c>
      <c r="C46" s="533">
        <f>11548.8-420</f>
        <v>11128.8</v>
      </c>
      <c r="D46" s="533">
        <f t="shared" si="9"/>
        <v>11128.8</v>
      </c>
      <c r="E46" s="533">
        <v>2976.8</v>
      </c>
      <c r="F46" s="533">
        <v>2016.5</v>
      </c>
      <c r="G46" s="533">
        <v>3035.2</v>
      </c>
      <c r="H46" s="533">
        <v>2858.6</v>
      </c>
      <c r="I46" s="533">
        <v>2767.1</v>
      </c>
      <c r="J46" s="534">
        <f>2801.7-154.1</f>
        <v>2647.6</v>
      </c>
      <c r="K46" s="534">
        <f>2769.7-420</f>
        <v>2349.6999999999998</v>
      </c>
      <c r="L46" s="533">
        <f>3332.4+8.2</f>
        <v>3340.6</v>
      </c>
      <c r="M46" s="321">
        <f t="shared" si="10"/>
        <v>11128.8</v>
      </c>
      <c r="N46" s="321">
        <f t="shared" si="11"/>
        <v>10863.300000000001</v>
      </c>
    </row>
    <row r="47" spans="1:14" ht="71.25" customHeight="1">
      <c r="A47" s="689"/>
      <c r="B47" s="525" t="s">
        <v>271</v>
      </c>
      <c r="C47" s="533">
        <f>7604.6+641.8</f>
        <v>8246.4</v>
      </c>
      <c r="D47" s="533">
        <f t="shared" si="9"/>
        <v>8246.4</v>
      </c>
      <c r="E47" s="533">
        <v>1910</v>
      </c>
      <c r="F47" s="533">
        <v>1242.7</v>
      </c>
      <c r="G47" s="533">
        <v>1894.1</v>
      </c>
      <c r="H47" s="533">
        <v>2010.5</v>
      </c>
      <c r="I47" s="533">
        <f>1900.4</f>
        <v>1900.4</v>
      </c>
      <c r="J47" s="534">
        <v>1920</v>
      </c>
      <c r="K47" s="534">
        <f>3800.5-1900.4+641.8</f>
        <v>2541.8999999999996</v>
      </c>
      <c r="L47" s="533">
        <f>2986.7-8.3</f>
        <v>2978.3999999999996</v>
      </c>
      <c r="M47" s="321">
        <f t="shared" si="10"/>
        <v>8246.4</v>
      </c>
      <c r="N47" s="321">
        <f t="shared" si="11"/>
        <v>8151.5999999999995</v>
      </c>
    </row>
    <row r="48" spans="1:14" ht="30.75" customHeight="1">
      <c r="A48" s="689"/>
      <c r="B48" s="346" t="s">
        <v>52</v>
      </c>
      <c r="C48" s="533">
        <f>C49+C51+C50</f>
        <v>12010.6</v>
      </c>
      <c r="D48" s="533">
        <f t="shared" si="9"/>
        <v>12010.599999999999</v>
      </c>
      <c r="E48" s="533">
        <f t="shared" ref="E48:L48" si="12">E49+E50+E51</f>
        <v>3188</v>
      </c>
      <c r="F48" s="533">
        <f t="shared" si="12"/>
        <v>2465.1999999999998</v>
      </c>
      <c r="G48" s="533">
        <f t="shared" si="12"/>
        <v>3295.4</v>
      </c>
      <c r="H48" s="533">
        <f t="shared" si="12"/>
        <v>2940.8</v>
      </c>
      <c r="I48" s="533">
        <f t="shared" si="12"/>
        <v>3077.4</v>
      </c>
      <c r="J48" s="533">
        <f t="shared" si="12"/>
        <v>2764.1000000000004</v>
      </c>
      <c r="K48" s="533">
        <f t="shared" si="12"/>
        <v>2449.7999999999997</v>
      </c>
      <c r="L48" s="533">
        <f t="shared" si="12"/>
        <v>3667.3</v>
      </c>
      <c r="M48" s="321">
        <f t="shared" si="10"/>
        <v>12010.599999999999</v>
      </c>
      <c r="N48" s="321">
        <f t="shared" si="11"/>
        <v>11837.400000000001</v>
      </c>
    </row>
    <row r="49" spans="1:14" ht="54" customHeight="1">
      <c r="A49" s="689"/>
      <c r="B49" s="525" t="s">
        <v>272</v>
      </c>
      <c r="C49" s="533">
        <f>2997.2-50-196.6+16</f>
        <v>2766.6</v>
      </c>
      <c r="D49" s="533">
        <f t="shared" si="9"/>
        <v>2766.6000000000004</v>
      </c>
      <c r="E49" s="533">
        <v>812.7</v>
      </c>
      <c r="F49" s="533">
        <v>476.1</v>
      </c>
      <c r="G49" s="533">
        <v>785.2</v>
      </c>
      <c r="H49" s="533">
        <v>684.3</v>
      </c>
      <c r="I49" s="533">
        <v>715.2</v>
      </c>
      <c r="J49" s="534">
        <v>625.70000000000005</v>
      </c>
      <c r="K49" s="534">
        <f>684.1-50-196.6+16</f>
        <v>453.5</v>
      </c>
      <c r="L49" s="533">
        <f>830.7-0.1</f>
        <v>830.6</v>
      </c>
      <c r="M49" s="321">
        <f t="shared" si="10"/>
        <v>2766.6000000000004</v>
      </c>
      <c r="N49" s="321">
        <f t="shared" si="11"/>
        <v>2616.7000000000003</v>
      </c>
    </row>
    <row r="50" spans="1:14" ht="60.75" customHeight="1">
      <c r="A50" s="689"/>
      <c r="B50" s="525" t="s">
        <v>273</v>
      </c>
      <c r="C50" s="533">
        <f>2377.1-214.6</f>
        <v>2162.5</v>
      </c>
      <c r="D50" s="533">
        <f t="shared" si="9"/>
        <v>2162.5</v>
      </c>
      <c r="E50" s="533">
        <v>595.29999999999995</v>
      </c>
      <c r="F50" s="533">
        <v>392.5</v>
      </c>
      <c r="G50" s="533">
        <v>595.29999999999995</v>
      </c>
      <c r="H50" s="533">
        <v>566.5</v>
      </c>
      <c r="I50" s="533">
        <v>592.20000000000005</v>
      </c>
      <c r="J50" s="534">
        <v>445.2</v>
      </c>
      <c r="K50" s="534">
        <f>1186.5-592.2-214.6</f>
        <v>379.69999999999993</v>
      </c>
      <c r="L50" s="533">
        <v>758.3</v>
      </c>
      <c r="M50" s="321">
        <f t="shared" si="10"/>
        <v>2162.5</v>
      </c>
      <c r="N50" s="321">
        <f t="shared" si="11"/>
        <v>2162.5</v>
      </c>
    </row>
    <row r="51" spans="1:14" ht="56.25" customHeight="1" thickBot="1">
      <c r="A51" s="689"/>
      <c r="B51" s="525" t="s">
        <v>274</v>
      </c>
      <c r="C51" s="533">
        <v>7081.5</v>
      </c>
      <c r="D51" s="533">
        <v>7081.5</v>
      </c>
      <c r="E51" s="533">
        <v>1780</v>
      </c>
      <c r="F51" s="533">
        <v>1596.6</v>
      </c>
      <c r="G51" s="533">
        <v>1914.9</v>
      </c>
      <c r="H51" s="533">
        <v>1690</v>
      </c>
      <c r="I51" s="533">
        <v>1770</v>
      </c>
      <c r="J51" s="534">
        <v>1693.2</v>
      </c>
      <c r="K51" s="534">
        <v>1616.6</v>
      </c>
      <c r="L51" s="533">
        <f>2078.5-0.1</f>
        <v>2078.4</v>
      </c>
      <c r="M51" s="321">
        <f t="shared" si="10"/>
        <v>7081.5</v>
      </c>
      <c r="N51" s="321">
        <f t="shared" si="11"/>
        <v>7058.2000000000007</v>
      </c>
    </row>
    <row r="52" spans="1:14" ht="45" customHeight="1">
      <c r="A52" s="24" t="s">
        <v>16</v>
      </c>
      <c r="B52" s="139" t="s">
        <v>217</v>
      </c>
      <c r="C52" s="140">
        <f t="shared" ref="C52:N55" si="13">C41+C42+C48+C43+C44+C46+C47+C45</f>
        <v>132488.1</v>
      </c>
      <c r="D52" s="140">
        <f t="shared" si="13"/>
        <v>132488.09999999998</v>
      </c>
      <c r="E52" s="140">
        <f t="shared" si="13"/>
        <v>35877.599999999999</v>
      </c>
      <c r="F52" s="140">
        <f t="shared" si="13"/>
        <v>33527.199999999997</v>
      </c>
      <c r="G52" s="140">
        <f t="shared" si="13"/>
        <v>30445</v>
      </c>
      <c r="H52" s="140">
        <f t="shared" si="13"/>
        <v>30030.3</v>
      </c>
      <c r="I52" s="140">
        <f t="shared" si="13"/>
        <v>37456.5</v>
      </c>
      <c r="J52" s="140">
        <f t="shared" si="13"/>
        <v>37043.300000000003</v>
      </c>
      <c r="K52" s="140">
        <f t="shared" si="13"/>
        <v>28709</v>
      </c>
      <c r="L52" s="171">
        <f t="shared" si="13"/>
        <v>29753.9</v>
      </c>
      <c r="M52" s="140">
        <f t="shared" si="13"/>
        <v>132488.09999999998</v>
      </c>
      <c r="N52" s="140">
        <f t="shared" si="13"/>
        <v>130354.70000000001</v>
      </c>
    </row>
    <row r="53" spans="1:14" ht="22.5" customHeight="1">
      <c r="A53" s="63"/>
      <c r="B53" s="139" t="s">
        <v>218</v>
      </c>
      <c r="C53" s="140">
        <f>C41+C42+C46+C49+C51</f>
        <v>78893.700000000012</v>
      </c>
      <c r="D53" s="140">
        <f t="shared" ref="D53" si="14">E53+G53+I53+K53</f>
        <v>78893.7</v>
      </c>
      <c r="E53" s="140">
        <f t="shared" ref="E53:L53" si="15">E41+E42+E46+E49+E51</f>
        <v>24782.5</v>
      </c>
      <c r="F53" s="140">
        <f t="shared" si="15"/>
        <v>23302.199999999997</v>
      </c>
      <c r="G53" s="140">
        <f t="shared" si="15"/>
        <v>19349.900000000001</v>
      </c>
      <c r="H53" s="140">
        <f t="shared" si="15"/>
        <v>18847.599999999999</v>
      </c>
      <c r="I53" s="140">
        <f t="shared" si="15"/>
        <v>18877.399999999998</v>
      </c>
      <c r="J53" s="140">
        <f t="shared" si="15"/>
        <v>18591.600000000002</v>
      </c>
      <c r="K53" s="140">
        <f t="shared" si="15"/>
        <v>15883.9</v>
      </c>
      <c r="L53" s="171">
        <f t="shared" si="15"/>
        <v>16113.7</v>
      </c>
      <c r="M53" s="140">
        <f t="shared" si="13"/>
        <v>80684.400000000009</v>
      </c>
      <c r="N53" s="140">
        <f t="shared" si="13"/>
        <v>80001</v>
      </c>
    </row>
    <row r="54" spans="1:14" ht="22.5" customHeight="1">
      <c r="A54" s="63"/>
      <c r="B54" s="139" t="s">
        <v>221</v>
      </c>
      <c r="C54" s="140">
        <f t="shared" ref="C54:L54" si="16">SUM(C45)</f>
        <v>5818.5</v>
      </c>
      <c r="D54" s="140">
        <f t="shared" si="16"/>
        <v>5818.5</v>
      </c>
      <c r="E54" s="140">
        <f t="shared" si="16"/>
        <v>0</v>
      </c>
      <c r="F54" s="140">
        <f t="shared" si="16"/>
        <v>0</v>
      </c>
      <c r="G54" s="140">
        <f t="shared" si="16"/>
        <v>0</v>
      </c>
      <c r="H54" s="140">
        <f t="shared" si="16"/>
        <v>0</v>
      </c>
      <c r="I54" s="140">
        <f t="shared" si="16"/>
        <v>5818.5</v>
      </c>
      <c r="J54" s="140">
        <f t="shared" si="16"/>
        <v>5818.5</v>
      </c>
      <c r="K54" s="140">
        <f>K45</f>
        <v>0</v>
      </c>
      <c r="L54" s="171">
        <f t="shared" si="16"/>
        <v>0</v>
      </c>
      <c r="M54" s="140">
        <f t="shared" si="13"/>
        <v>79500.399999999994</v>
      </c>
      <c r="N54" s="140">
        <f t="shared" si="13"/>
        <v>78817.000000000015</v>
      </c>
    </row>
    <row r="55" spans="1:14" ht="32.25" customHeight="1">
      <c r="A55" s="25"/>
      <c r="B55" s="141" t="s">
        <v>219</v>
      </c>
      <c r="C55" s="140">
        <f t="shared" ref="C55:L55" si="17">C43+C44+C47+C50</f>
        <v>47775.899999999994</v>
      </c>
      <c r="D55" s="140">
        <f t="shared" si="17"/>
        <v>47775.9</v>
      </c>
      <c r="E55" s="140">
        <f t="shared" si="17"/>
        <v>11095.099999999999</v>
      </c>
      <c r="F55" s="140">
        <f t="shared" si="17"/>
        <v>10225</v>
      </c>
      <c r="G55" s="140">
        <f t="shared" si="17"/>
        <v>11095.1</v>
      </c>
      <c r="H55" s="140">
        <f t="shared" si="17"/>
        <v>11182.7</v>
      </c>
      <c r="I55" s="140">
        <f t="shared" si="17"/>
        <v>12760.6</v>
      </c>
      <c r="J55" s="140">
        <f t="shared" si="17"/>
        <v>12633.2</v>
      </c>
      <c r="K55" s="140">
        <f t="shared" si="17"/>
        <v>12825.1</v>
      </c>
      <c r="L55" s="171">
        <f t="shared" si="17"/>
        <v>13640.199999999999</v>
      </c>
      <c r="M55" s="140">
        <f t="shared" si="13"/>
        <v>51053.599999999999</v>
      </c>
      <c r="N55" s="140">
        <f t="shared" si="13"/>
        <v>50346.9</v>
      </c>
    </row>
    <row r="56" spans="1:14" s="1" customFormat="1" ht="72.75" customHeight="1">
      <c r="A56" s="521" t="s">
        <v>53</v>
      </c>
      <c r="B56" s="302"/>
      <c r="C56" s="522">
        <v>1383</v>
      </c>
      <c r="D56" s="522">
        <f t="shared" ref="D56" si="18">E56+G56+I56+K56</f>
        <v>1383</v>
      </c>
      <c r="E56" s="522">
        <v>334.6</v>
      </c>
      <c r="F56" s="522">
        <v>303.3</v>
      </c>
      <c r="G56" s="522">
        <v>344</v>
      </c>
      <c r="H56" s="522">
        <v>304.7</v>
      </c>
      <c r="I56" s="522">
        <v>332.6</v>
      </c>
      <c r="J56" s="522">
        <v>371.7</v>
      </c>
      <c r="K56" s="523">
        <v>371.8</v>
      </c>
      <c r="L56" s="522">
        <v>400.2</v>
      </c>
      <c r="M56" s="321">
        <f>SUM(E56+G56+I56+K56)</f>
        <v>1383</v>
      </c>
      <c r="N56" s="524">
        <f>SUM(F56+H56+J56+L56)</f>
        <v>1379.9</v>
      </c>
    </row>
    <row r="57" spans="1:14" s="1" customFormat="1" ht="32.25" customHeight="1">
      <c r="A57" s="50" t="s">
        <v>16</v>
      </c>
      <c r="B57" s="62"/>
      <c r="C57" s="140">
        <f t="shared" ref="C57:L57" si="19">SUM(C56)</f>
        <v>1383</v>
      </c>
      <c r="D57" s="140">
        <f t="shared" si="19"/>
        <v>1383</v>
      </c>
      <c r="E57" s="140">
        <f t="shared" si="19"/>
        <v>334.6</v>
      </c>
      <c r="F57" s="140">
        <f t="shared" si="19"/>
        <v>303.3</v>
      </c>
      <c r="G57" s="140">
        <f t="shared" si="19"/>
        <v>344</v>
      </c>
      <c r="H57" s="140">
        <f t="shared" si="19"/>
        <v>304.7</v>
      </c>
      <c r="I57" s="140">
        <f t="shared" si="19"/>
        <v>332.6</v>
      </c>
      <c r="J57" s="140">
        <f t="shared" si="19"/>
        <v>371.7</v>
      </c>
      <c r="K57" s="140">
        <f t="shared" si="19"/>
        <v>371.8</v>
      </c>
      <c r="L57" s="171">
        <f t="shared" si="19"/>
        <v>400.2</v>
      </c>
      <c r="M57" s="140">
        <f>SUM(M56)</f>
        <v>1383</v>
      </c>
      <c r="N57" s="140">
        <f>SUM(N56)</f>
        <v>1379.9</v>
      </c>
    </row>
    <row r="58" spans="1:14" s="1" customFormat="1" ht="24.75" customHeight="1">
      <c r="A58" s="142"/>
      <c r="B58" s="47" t="s">
        <v>137</v>
      </c>
      <c r="C58" s="140"/>
      <c r="D58" s="140"/>
      <c r="E58" s="140"/>
      <c r="F58" s="140"/>
      <c r="G58" s="140"/>
      <c r="H58" s="140"/>
      <c r="I58" s="140"/>
      <c r="J58" s="171"/>
      <c r="K58" s="171"/>
      <c r="L58" s="171"/>
      <c r="M58" s="263"/>
      <c r="N58" s="264"/>
    </row>
    <row r="59" spans="1:14" s="1" customFormat="1" ht="27.75" customHeight="1">
      <c r="A59" s="142"/>
      <c r="B59" s="47" t="s">
        <v>138</v>
      </c>
      <c r="C59" s="140">
        <f t="shared" ref="C59:L59" si="20">SUM(C57)</f>
        <v>1383</v>
      </c>
      <c r="D59" s="140">
        <f t="shared" si="20"/>
        <v>1383</v>
      </c>
      <c r="E59" s="140">
        <f t="shared" si="20"/>
        <v>334.6</v>
      </c>
      <c r="F59" s="140">
        <f t="shared" si="20"/>
        <v>303.3</v>
      </c>
      <c r="G59" s="140">
        <f t="shared" si="20"/>
        <v>344</v>
      </c>
      <c r="H59" s="140">
        <f t="shared" si="20"/>
        <v>304.7</v>
      </c>
      <c r="I59" s="140">
        <f t="shared" si="20"/>
        <v>332.6</v>
      </c>
      <c r="J59" s="140">
        <f t="shared" si="20"/>
        <v>371.7</v>
      </c>
      <c r="K59" s="140">
        <f t="shared" si="20"/>
        <v>371.8</v>
      </c>
      <c r="L59" s="171">
        <f t="shared" si="20"/>
        <v>400.2</v>
      </c>
      <c r="M59" s="263">
        <f>SUM(E59+G59+I59+K59)</f>
        <v>1383</v>
      </c>
      <c r="N59" s="265">
        <f>SUM(F59+H59+J59+L59)</f>
        <v>1379.9</v>
      </c>
    </row>
    <row r="60" spans="1:14" s="1" customFormat="1" ht="39" customHeight="1" thickBot="1">
      <c r="A60" s="142"/>
      <c r="B60" s="61" t="s">
        <v>139</v>
      </c>
      <c r="C60" s="266">
        <v>0</v>
      </c>
      <c r="D60" s="266">
        <v>0</v>
      </c>
      <c r="E60" s="266">
        <v>0</v>
      </c>
      <c r="F60" s="266">
        <v>0</v>
      </c>
      <c r="G60" s="266">
        <v>0</v>
      </c>
      <c r="H60" s="266"/>
      <c r="I60" s="266">
        <v>0</v>
      </c>
      <c r="J60" s="266">
        <v>0</v>
      </c>
      <c r="K60" s="266">
        <v>0</v>
      </c>
      <c r="L60" s="267">
        <v>0</v>
      </c>
      <c r="M60" s="267">
        <v>0</v>
      </c>
      <c r="N60" s="267">
        <v>0</v>
      </c>
    </row>
    <row r="61" spans="1:14" s="1" customFormat="1" ht="29.25" customHeight="1" thickBot="1">
      <c r="A61" s="53" t="s">
        <v>2</v>
      </c>
      <c r="B61" s="65"/>
      <c r="C61" s="66">
        <f t="shared" ref="C61:N61" si="21">SUM(C37+C52+C57)</f>
        <v>142955</v>
      </c>
      <c r="D61" s="66">
        <f t="shared" si="21"/>
        <v>142954.99999999997</v>
      </c>
      <c r="E61" s="66">
        <f t="shared" si="21"/>
        <v>38117.199999999997</v>
      </c>
      <c r="F61" s="66">
        <f t="shared" si="21"/>
        <v>34114.400000000001</v>
      </c>
      <c r="G61" s="66">
        <f t="shared" si="21"/>
        <v>34962</v>
      </c>
      <c r="H61" s="66">
        <f t="shared" si="21"/>
        <v>34697.799999999996</v>
      </c>
      <c r="I61" s="66">
        <f t="shared" si="21"/>
        <v>38862.299999999996</v>
      </c>
      <c r="J61" s="66">
        <f t="shared" si="21"/>
        <v>39577.699999999997</v>
      </c>
      <c r="K61" s="66">
        <f t="shared" si="21"/>
        <v>31013.5</v>
      </c>
      <c r="L61" s="66">
        <f t="shared" si="21"/>
        <v>32428.600000000002</v>
      </c>
      <c r="M61" s="66">
        <f t="shared" si="21"/>
        <v>142954.99999999997</v>
      </c>
      <c r="N61" s="66">
        <f t="shared" si="21"/>
        <v>140818.5</v>
      </c>
    </row>
    <row r="62" spans="1:14" s="1" customFormat="1" ht="29.25" customHeight="1" thickBot="1">
      <c r="A62" s="64"/>
      <c r="B62" s="67" t="s">
        <v>137</v>
      </c>
      <c r="C62" s="66"/>
      <c r="D62" s="66"/>
      <c r="E62" s="66"/>
      <c r="F62" s="66"/>
      <c r="G62" s="66"/>
      <c r="H62" s="66"/>
      <c r="I62" s="66"/>
      <c r="J62" s="66"/>
      <c r="K62" s="66"/>
      <c r="L62" s="172"/>
      <c r="M62" s="59"/>
      <c r="N62" s="94"/>
    </row>
    <row r="63" spans="1:14" s="1" customFormat="1" ht="29.25" customHeight="1" thickBot="1">
      <c r="A63" s="64"/>
      <c r="B63" s="67" t="s">
        <v>138</v>
      </c>
      <c r="C63" s="66">
        <f t="shared" ref="C63:L63" si="22">SUM(C59+C53+C39)</f>
        <v>89360.6</v>
      </c>
      <c r="D63" s="66">
        <f t="shared" si="22"/>
        <v>89360.6</v>
      </c>
      <c r="E63" s="66">
        <f t="shared" si="22"/>
        <v>27022.1</v>
      </c>
      <c r="F63" s="66">
        <f t="shared" si="22"/>
        <v>23889.399999999998</v>
      </c>
      <c r="G63" s="66">
        <f t="shared" si="22"/>
        <v>23866.9</v>
      </c>
      <c r="H63" s="66">
        <f t="shared" si="22"/>
        <v>23515.1</v>
      </c>
      <c r="I63" s="66">
        <f t="shared" si="22"/>
        <v>20283.199999999997</v>
      </c>
      <c r="J63" s="66">
        <f t="shared" si="22"/>
        <v>21126.000000000004</v>
      </c>
      <c r="K63" s="66">
        <f t="shared" si="22"/>
        <v>18188.399999999998</v>
      </c>
      <c r="L63" s="66">
        <f t="shared" si="22"/>
        <v>18788.400000000001</v>
      </c>
      <c r="M63" s="66">
        <f>SUM(E63+G63+I63+K63)</f>
        <v>89360.599999999991</v>
      </c>
      <c r="N63" s="66">
        <f>SUM(F63+H63+J63+L63)</f>
        <v>87318.9</v>
      </c>
    </row>
    <row r="64" spans="1:14" s="1" customFormat="1" ht="37.5" customHeight="1" thickBot="1">
      <c r="A64" s="64"/>
      <c r="B64" s="68" t="s">
        <v>139</v>
      </c>
      <c r="C64" s="66">
        <f t="shared" ref="C64:L64" si="23">SUM(C60+C55+C54+C40)</f>
        <v>53594.399999999994</v>
      </c>
      <c r="D64" s="66">
        <f t="shared" si="23"/>
        <v>53594.400000000001</v>
      </c>
      <c r="E64" s="66">
        <f t="shared" si="23"/>
        <v>11095.099999999999</v>
      </c>
      <c r="F64" s="66">
        <f t="shared" si="23"/>
        <v>10225</v>
      </c>
      <c r="G64" s="66">
        <f t="shared" si="23"/>
        <v>11095.1</v>
      </c>
      <c r="H64" s="66">
        <f t="shared" si="23"/>
        <v>11182.7</v>
      </c>
      <c r="I64" s="66">
        <f t="shared" si="23"/>
        <v>18579.099999999999</v>
      </c>
      <c r="J64" s="66">
        <f t="shared" si="23"/>
        <v>18451.7</v>
      </c>
      <c r="K64" s="66">
        <f t="shared" si="23"/>
        <v>12825.1</v>
      </c>
      <c r="L64" s="66">
        <f t="shared" si="23"/>
        <v>13640.199999999999</v>
      </c>
      <c r="M64" s="59">
        <f>SUM(E64+G64+I64+K64)</f>
        <v>53594.399999999994</v>
      </c>
      <c r="N64" s="221">
        <f>SUM(F64+H64+J64+L64)</f>
        <v>53499.6</v>
      </c>
    </row>
    <row r="65" spans="1:14" ht="18">
      <c r="A65" s="749" t="s">
        <v>22</v>
      </c>
      <c r="B65" s="750"/>
      <c r="C65" s="750"/>
      <c r="D65" s="750"/>
      <c r="E65" s="750"/>
      <c r="F65" s="750"/>
      <c r="G65" s="750"/>
      <c r="H65" s="750"/>
      <c r="I65" s="750"/>
      <c r="J65" s="750"/>
      <c r="K65" s="750"/>
      <c r="L65" s="750"/>
      <c r="M65" s="751"/>
      <c r="N65" s="752"/>
    </row>
    <row r="66" spans="1:14" ht="53.25" customHeight="1">
      <c r="A66" s="673" t="s">
        <v>23</v>
      </c>
      <c r="B66" s="458" t="s">
        <v>209</v>
      </c>
      <c r="C66" s="519">
        <v>1420.5</v>
      </c>
      <c r="D66" s="519">
        <v>1420.5</v>
      </c>
      <c r="E66" s="356">
        <v>419</v>
      </c>
      <c r="F66" s="356">
        <v>419</v>
      </c>
      <c r="G66" s="357">
        <v>235</v>
      </c>
      <c r="H66" s="357">
        <v>235</v>
      </c>
      <c r="I66" s="357">
        <v>89</v>
      </c>
      <c r="J66" s="357">
        <v>183</v>
      </c>
      <c r="K66" s="357">
        <v>677.5</v>
      </c>
      <c r="L66" s="470">
        <v>583.5</v>
      </c>
      <c r="M66" s="357">
        <f t="shared" ref="M66:M74" si="24">SUM(E66+G66+I66+K66)</f>
        <v>1420.5</v>
      </c>
      <c r="N66" s="357">
        <f t="shared" ref="N66:N74" si="25">SUM(F66+H66+J66+L66)</f>
        <v>1420.5</v>
      </c>
    </row>
    <row r="67" spans="1:14" ht="103.5" customHeight="1">
      <c r="A67" s="674"/>
      <c r="B67" s="458" t="s">
        <v>210</v>
      </c>
      <c r="C67" s="519">
        <v>600.5</v>
      </c>
      <c r="D67" s="357">
        <v>600.5</v>
      </c>
      <c r="E67" s="357">
        <v>153</v>
      </c>
      <c r="F67" s="357">
        <v>153</v>
      </c>
      <c r="G67" s="357">
        <v>152</v>
      </c>
      <c r="H67" s="357">
        <v>152</v>
      </c>
      <c r="I67" s="357">
        <v>147.5</v>
      </c>
      <c r="J67" s="357">
        <v>150.5</v>
      </c>
      <c r="K67" s="357">
        <v>148</v>
      </c>
      <c r="L67" s="470">
        <v>145</v>
      </c>
      <c r="M67" s="357">
        <f t="shared" si="24"/>
        <v>600.5</v>
      </c>
      <c r="N67" s="357">
        <f t="shared" si="25"/>
        <v>600.5</v>
      </c>
    </row>
    <row r="68" spans="1:14" ht="45">
      <c r="A68" s="674"/>
      <c r="B68" s="458" t="s">
        <v>211</v>
      </c>
      <c r="C68" s="519">
        <v>18</v>
      </c>
      <c r="D68" s="357">
        <v>18</v>
      </c>
      <c r="E68" s="357">
        <v>4.5</v>
      </c>
      <c r="F68" s="357">
        <v>4.5</v>
      </c>
      <c r="G68" s="357">
        <v>4.5</v>
      </c>
      <c r="H68" s="357">
        <v>4.5</v>
      </c>
      <c r="I68" s="357">
        <v>4.5</v>
      </c>
      <c r="J68" s="357">
        <v>4.5</v>
      </c>
      <c r="K68" s="357">
        <v>4.5</v>
      </c>
      <c r="L68" s="470">
        <v>4.5</v>
      </c>
      <c r="M68" s="357">
        <f t="shared" si="24"/>
        <v>18</v>
      </c>
      <c r="N68" s="357">
        <f t="shared" si="25"/>
        <v>18</v>
      </c>
    </row>
    <row r="69" spans="1:14" ht="60">
      <c r="A69" s="674"/>
      <c r="B69" s="458" t="s">
        <v>212</v>
      </c>
      <c r="C69" s="519">
        <v>120</v>
      </c>
      <c r="D69" s="357">
        <v>120</v>
      </c>
      <c r="E69" s="357"/>
      <c r="F69" s="357"/>
      <c r="G69" s="357">
        <v>120</v>
      </c>
      <c r="H69" s="357">
        <v>120</v>
      </c>
      <c r="I69" s="357"/>
      <c r="J69" s="357"/>
      <c r="K69" s="357"/>
      <c r="L69" s="470"/>
      <c r="M69" s="357">
        <f t="shared" si="24"/>
        <v>120</v>
      </c>
      <c r="N69" s="357">
        <f t="shared" si="25"/>
        <v>120</v>
      </c>
    </row>
    <row r="70" spans="1:14" ht="90">
      <c r="A70" s="674"/>
      <c r="B70" s="520" t="s">
        <v>213</v>
      </c>
      <c r="C70" s="519">
        <v>40</v>
      </c>
      <c r="D70" s="357">
        <v>40</v>
      </c>
      <c r="E70" s="357">
        <v>9.1999999999999993</v>
      </c>
      <c r="F70" s="357">
        <v>9.1999999999999993</v>
      </c>
      <c r="G70" s="357">
        <v>13.6</v>
      </c>
      <c r="H70" s="357">
        <v>11.4</v>
      </c>
      <c r="I70" s="357">
        <v>13.6</v>
      </c>
      <c r="J70" s="357">
        <v>5.5</v>
      </c>
      <c r="K70" s="357">
        <v>3.6</v>
      </c>
      <c r="L70" s="470">
        <v>12.5</v>
      </c>
      <c r="M70" s="357">
        <f t="shared" si="24"/>
        <v>40</v>
      </c>
      <c r="N70" s="357">
        <f t="shared" si="25"/>
        <v>38.6</v>
      </c>
    </row>
    <row r="71" spans="1:14" ht="45">
      <c r="A71" s="675"/>
      <c r="B71" s="458" t="s">
        <v>214</v>
      </c>
      <c r="C71" s="519">
        <v>1104</v>
      </c>
      <c r="D71" s="357">
        <v>1104</v>
      </c>
      <c r="E71" s="357"/>
      <c r="F71" s="357"/>
      <c r="G71" s="357">
        <v>545.70000000000005</v>
      </c>
      <c r="H71" s="357">
        <v>545.70000000000005</v>
      </c>
      <c r="I71" s="357">
        <v>558.29999999999995</v>
      </c>
      <c r="J71" s="357">
        <v>558.20000000000005</v>
      </c>
      <c r="K71" s="357"/>
      <c r="L71" s="470"/>
      <c r="M71" s="357">
        <f t="shared" si="24"/>
        <v>1104</v>
      </c>
      <c r="N71" s="357">
        <f t="shared" si="25"/>
        <v>1103.9000000000001</v>
      </c>
    </row>
    <row r="72" spans="1:14" ht="67.5" customHeight="1">
      <c r="A72" s="674"/>
      <c r="B72" s="458" t="s">
        <v>215</v>
      </c>
      <c r="C72" s="519">
        <v>2109.4</v>
      </c>
      <c r="D72" s="357">
        <v>2109.4</v>
      </c>
      <c r="E72" s="357">
        <v>529.70000000000005</v>
      </c>
      <c r="F72" s="357">
        <v>529.70000000000005</v>
      </c>
      <c r="G72" s="357">
        <v>526.5</v>
      </c>
      <c r="H72" s="357">
        <v>526.5</v>
      </c>
      <c r="I72" s="357">
        <v>526.6</v>
      </c>
      <c r="J72" s="357">
        <v>526.6</v>
      </c>
      <c r="K72" s="357">
        <v>526.6</v>
      </c>
      <c r="L72" s="470">
        <v>526.5</v>
      </c>
      <c r="M72" s="357">
        <f t="shared" si="24"/>
        <v>2109.4</v>
      </c>
      <c r="N72" s="357">
        <f t="shared" si="25"/>
        <v>2109.3000000000002</v>
      </c>
    </row>
    <row r="73" spans="1:14" ht="75">
      <c r="A73" s="674"/>
      <c r="B73" s="520" t="s">
        <v>216</v>
      </c>
      <c r="C73" s="519">
        <v>300</v>
      </c>
      <c r="D73" s="357">
        <v>300</v>
      </c>
      <c r="E73" s="357"/>
      <c r="F73" s="357"/>
      <c r="G73" s="357">
        <v>300</v>
      </c>
      <c r="H73" s="357">
        <v>300</v>
      </c>
      <c r="I73" s="357"/>
      <c r="J73" s="357"/>
      <c r="K73" s="357"/>
      <c r="L73" s="470"/>
      <c r="M73" s="357">
        <f t="shared" si="24"/>
        <v>300</v>
      </c>
      <c r="N73" s="357">
        <f t="shared" si="25"/>
        <v>300</v>
      </c>
    </row>
    <row r="74" spans="1:14" ht="60.75" customHeight="1">
      <c r="A74" s="536"/>
      <c r="B74" s="537" t="s">
        <v>252</v>
      </c>
      <c r="C74" s="538">
        <v>100</v>
      </c>
      <c r="D74" s="539">
        <v>100</v>
      </c>
      <c r="E74" s="539">
        <v>100</v>
      </c>
      <c r="F74" s="539">
        <v>100</v>
      </c>
      <c r="G74" s="539"/>
      <c r="H74" s="539"/>
      <c r="I74" s="539"/>
      <c r="J74" s="539"/>
      <c r="K74" s="539"/>
      <c r="L74" s="540"/>
      <c r="M74" s="539">
        <f t="shared" si="24"/>
        <v>100</v>
      </c>
      <c r="N74" s="539">
        <f t="shared" si="25"/>
        <v>100</v>
      </c>
    </row>
    <row r="75" spans="1:14" ht="37.5">
      <c r="A75" s="136" t="s">
        <v>16</v>
      </c>
      <c r="B75" s="62"/>
      <c r="C75" s="108">
        <f>SUM(C73+C72+C71+C70+C69+C68+C67+C66+C74)</f>
        <v>5812.4</v>
      </c>
      <c r="D75" s="108">
        <f>SUM(D73+D72+D71+D70+D69+D68+D67+D66+D74)</f>
        <v>5812.4</v>
      </c>
      <c r="E75" s="108">
        <f>SUM(E73+E72+E71+E70+E69+E68+E67+E66+E74)</f>
        <v>1215.4000000000001</v>
      </c>
      <c r="F75" s="108">
        <f>SUM(F73+F72+F71+F70+F69+F68+F67+F66+F74)</f>
        <v>1215.4000000000001</v>
      </c>
      <c r="G75" s="108">
        <f t="shared" ref="G75:L75" si="26">SUM(G73+G72+G71+G70+G69+G68+G67+G66)</f>
        <v>1897.3</v>
      </c>
      <c r="H75" s="108">
        <f t="shared" si="26"/>
        <v>1895.1000000000001</v>
      </c>
      <c r="I75" s="108">
        <f t="shared" si="26"/>
        <v>1339.5</v>
      </c>
      <c r="J75" s="108">
        <f t="shared" si="26"/>
        <v>1428.3000000000002</v>
      </c>
      <c r="K75" s="108">
        <f t="shared" si="26"/>
        <v>1360.2</v>
      </c>
      <c r="L75" s="173">
        <f t="shared" si="26"/>
        <v>1272</v>
      </c>
      <c r="M75" s="106">
        <f>SUM(M74+M73+M72+M71+M70+M69+M68+M67+M66)</f>
        <v>5812.4</v>
      </c>
      <c r="N75" s="106">
        <f>SUM(N74+N73+N72+N71+N70+N69+N68+N67+N66)</f>
        <v>5810.8</v>
      </c>
    </row>
    <row r="76" spans="1:14" ht="15.75">
      <c r="A76" s="83"/>
      <c r="B76" s="47" t="s">
        <v>137</v>
      </c>
      <c r="C76" s="108"/>
      <c r="D76" s="108"/>
      <c r="E76" s="137"/>
      <c r="F76" s="109"/>
      <c r="G76" s="108"/>
      <c r="H76" s="108"/>
      <c r="I76" s="137"/>
      <c r="J76" s="105"/>
      <c r="K76" s="109"/>
      <c r="L76" s="174"/>
      <c r="M76" s="105"/>
      <c r="N76" s="105"/>
    </row>
    <row r="77" spans="1:14" ht="15.75">
      <c r="A77" s="83"/>
      <c r="B77" s="47" t="s">
        <v>138</v>
      </c>
      <c r="C77" s="108">
        <f>SUM(C73+C72+C71+C70+C69+C68+C67+C66+C74)</f>
        <v>5812.4</v>
      </c>
      <c r="D77" s="108">
        <f>SUM(D73+D72+D71+D70+D69+D68+D67+D66+D74)</f>
        <v>5812.4</v>
      </c>
      <c r="E77" s="108">
        <f>SUM(E73+E72+E71+E70+E69+E68+E67+E66+E74)</f>
        <v>1215.4000000000001</v>
      </c>
      <c r="F77" s="108">
        <f>SUM(F73+F72+F71+F70+F69+F68+F67+F66+F74)</f>
        <v>1215.4000000000001</v>
      </c>
      <c r="G77" s="108">
        <f t="shared" ref="G77:K77" si="27">SUM(G73+G72+G71+G70+G69+G68+G67+G66)</f>
        <v>1897.3</v>
      </c>
      <c r="H77" s="108">
        <f t="shared" si="27"/>
        <v>1895.1000000000001</v>
      </c>
      <c r="I77" s="108">
        <f t="shared" si="27"/>
        <v>1339.5</v>
      </c>
      <c r="J77" s="108">
        <f t="shared" si="27"/>
        <v>1428.3000000000002</v>
      </c>
      <c r="K77" s="108">
        <f t="shared" si="27"/>
        <v>1360.2</v>
      </c>
      <c r="L77" s="173"/>
      <c r="M77" s="296">
        <f>SUM(E77+G77+I77+K77)</f>
        <v>5812.4</v>
      </c>
      <c r="N77" s="296">
        <f>SUM(N74+N73+N72+N71+N70+N69+N68+N67+N66)</f>
        <v>5810.8</v>
      </c>
    </row>
    <row r="78" spans="1:14" s="1" customFormat="1" ht="32.25" customHeight="1" thickBot="1">
      <c r="A78" s="136"/>
      <c r="B78" s="61" t="s">
        <v>139</v>
      </c>
      <c r="C78" s="138"/>
      <c r="D78" s="138"/>
      <c r="E78" s="138"/>
      <c r="F78" s="138"/>
      <c r="G78" s="138"/>
      <c r="H78" s="138"/>
      <c r="I78" s="138"/>
      <c r="J78" s="138"/>
      <c r="K78" s="138"/>
      <c r="L78" s="175"/>
      <c r="M78" s="26"/>
      <c r="N78" s="194"/>
    </row>
    <row r="79" spans="1:14" ht="47.25">
      <c r="A79" s="676" t="s">
        <v>24</v>
      </c>
      <c r="B79" s="475" t="s">
        <v>57</v>
      </c>
      <c r="C79" s="678">
        <v>230</v>
      </c>
      <c r="D79" s="678">
        <v>230</v>
      </c>
      <c r="E79" s="679"/>
      <c r="F79" s="679"/>
      <c r="G79" s="679"/>
      <c r="H79" s="679"/>
      <c r="I79" s="679">
        <v>230</v>
      </c>
      <c r="J79" s="679">
        <v>230</v>
      </c>
      <c r="K79" s="679"/>
      <c r="L79" s="759"/>
      <c r="M79" s="678">
        <f>SUM(E79+G79+I79+K79)</f>
        <v>230</v>
      </c>
      <c r="N79" s="678">
        <f>SUM(F79+H79+J79+L79)</f>
        <v>230</v>
      </c>
    </row>
    <row r="80" spans="1:14" ht="15.75">
      <c r="A80" s="677"/>
      <c r="B80" s="475"/>
      <c r="C80" s="679"/>
      <c r="D80" s="679"/>
      <c r="E80" s="679"/>
      <c r="F80" s="679"/>
      <c r="G80" s="679"/>
      <c r="H80" s="679"/>
      <c r="I80" s="679"/>
      <c r="J80" s="679"/>
      <c r="K80" s="679"/>
      <c r="L80" s="759"/>
      <c r="M80" s="679"/>
      <c r="N80" s="679"/>
    </row>
    <row r="81" spans="1:14" ht="94.5">
      <c r="A81" s="677"/>
      <c r="B81" s="475" t="s">
        <v>58</v>
      </c>
      <c r="C81" s="679"/>
      <c r="D81" s="679"/>
      <c r="E81" s="679"/>
      <c r="F81" s="679"/>
      <c r="G81" s="679"/>
      <c r="H81" s="679"/>
      <c r="I81" s="679"/>
      <c r="J81" s="679"/>
      <c r="K81" s="679"/>
      <c r="L81" s="759"/>
      <c r="M81" s="679"/>
      <c r="N81" s="679"/>
    </row>
    <row r="82" spans="1:14" ht="15.75">
      <c r="A82" s="677"/>
      <c r="B82" s="475"/>
      <c r="C82" s="679"/>
      <c r="D82" s="679"/>
      <c r="E82" s="679"/>
      <c r="F82" s="679"/>
      <c r="G82" s="679"/>
      <c r="H82" s="679"/>
      <c r="I82" s="679"/>
      <c r="J82" s="679"/>
      <c r="K82" s="679"/>
      <c r="L82" s="759"/>
      <c r="M82" s="679"/>
      <c r="N82" s="679"/>
    </row>
    <row r="83" spans="1:14" ht="31.5">
      <c r="A83" s="677"/>
      <c r="B83" s="475" t="s">
        <v>59</v>
      </c>
      <c r="C83" s="679"/>
      <c r="D83" s="679"/>
      <c r="E83" s="679"/>
      <c r="F83" s="679"/>
      <c r="G83" s="679"/>
      <c r="H83" s="679"/>
      <c r="I83" s="679"/>
      <c r="J83" s="679"/>
      <c r="K83" s="679"/>
      <c r="L83" s="759"/>
      <c r="M83" s="679"/>
      <c r="N83" s="679"/>
    </row>
    <row r="84" spans="1:14" ht="15.75">
      <c r="A84" s="677"/>
      <c r="B84" s="475"/>
      <c r="C84" s="680"/>
      <c r="D84" s="680"/>
      <c r="E84" s="679"/>
      <c r="F84" s="679"/>
      <c r="G84" s="679"/>
      <c r="H84" s="679"/>
      <c r="I84" s="679"/>
      <c r="J84" s="679"/>
      <c r="K84" s="679"/>
      <c r="L84" s="759"/>
      <c r="M84" s="680"/>
      <c r="N84" s="680"/>
    </row>
    <row r="85" spans="1:14" ht="37.5">
      <c r="A85" s="136" t="s">
        <v>16</v>
      </c>
      <c r="B85" s="62"/>
      <c r="C85" s="107">
        <f t="shared" ref="C85:L85" si="28">SUM(C79)</f>
        <v>230</v>
      </c>
      <c r="D85" s="107">
        <f t="shared" si="28"/>
        <v>230</v>
      </c>
      <c r="E85" s="107">
        <f t="shared" si="28"/>
        <v>0</v>
      </c>
      <c r="F85" s="107">
        <f t="shared" si="28"/>
        <v>0</v>
      </c>
      <c r="G85" s="107">
        <f t="shared" si="28"/>
        <v>0</v>
      </c>
      <c r="H85" s="107">
        <f t="shared" si="28"/>
        <v>0</v>
      </c>
      <c r="I85" s="107">
        <f t="shared" si="28"/>
        <v>230</v>
      </c>
      <c r="J85" s="107">
        <f t="shared" si="28"/>
        <v>230</v>
      </c>
      <c r="K85" s="107">
        <f t="shared" si="28"/>
        <v>0</v>
      </c>
      <c r="L85" s="176">
        <f t="shared" si="28"/>
        <v>0</v>
      </c>
      <c r="M85" s="107">
        <f>SUM(M79)</f>
        <v>230</v>
      </c>
      <c r="N85" s="107">
        <f>SUM(N79)</f>
        <v>230</v>
      </c>
    </row>
    <row r="86" spans="1:14" ht="15.75">
      <c r="A86" s="754"/>
      <c r="B86" s="47" t="s">
        <v>137</v>
      </c>
      <c r="C86" s="107"/>
      <c r="D86" s="107"/>
      <c r="E86" s="107"/>
      <c r="F86" s="107"/>
      <c r="G86" s="107"/>
      <c r="H86" s="107"/>
      <c r="I86" s="107"/>
      <c r="J86" s="107"/>
      <c r="K86" s="107"/>
      <c r="L86" s="176"/>
      <c r="M86" s="113"/>
      <c r="N86" s="32"/>
    </row>
    <row r="87" spans="1:14" ht="15.75">
      <c r="A87" s="755"/>
      <c r="B87" s="47" t="s">
        <v>138</v>
      </c>
      <c r="C87" s="107">
        <f t="shared" ref="C87:L87" si="29">SUM(C79)</f>
        <v>230</v>
      </c>
      <c r="D87" s="107">
        <f t="shared" si="29"/>
        <v>230</v>
      </c>
      <c r="E87" s="107">
        <f t="shared" si="29"/>
        <v>0</v>
      </c>
      <c r="F87" s="107">
        <f t="shared" si="29"/>
        <v>0</v>
      </c>
      <c r="G87" s="107">
        <f t="shared" si="29"/>
        <v>0</v>
      </c>
      <c r="H87" s="107">
        <f t="shared" si="29"/>
        <v>0</v>
      </c>
      <c r="I87" s="107">
        <f t="shared" si="29"/>
        <v>230</v>
      </c>
      <c r="J87" s="107">
        <f t="shared" si="29"/>
        <v>230</v>
      </c>
      <c r="K87" s="107">
        <f t="shared" si="29"/>
        <v>0</v>
      </c>
      <c r="L87" s="176">
        <f t="shared" si="29"/>
        <v>0</v>
      </c>
      <c r="M87" s="107">
        <f>SUM(E87+G87+I87+K87)</f>
        <v>230</v>
      </c>
      <c r="N87" s="107">
        <f>SUM(F87+H87+J87+L87)</f>
        <v>230</v>
      </c>
    </row>
    <row r="88" spans="1:14" s="1" customFormat="1" ht="32.25" customHeight="1">
      <c r="A88" s="755"/>
      <c r="B88" s="111" t="s">
        <v>139</v>
      </c>
      <c r="C88" s="43"/>
      <c r="D88" s="43"/>
      <c r="E88" s="43"/>
      <c r="F88" s="43"/>
      <c r="G88" s="43"/>
      <c r="H88" s="43"/>
      <c r="I88" s="43"/>
      <c r="J88" s="43"/>
      <c r="K88" s="43"/>
      <c r="L88" s="34"/>
      <c r="M88" s="26"/>
      <c r="N88" s="194"/>
    </row>
    <row r="89" spans="1:14" s="1" customFormat="1" ht="32.25" customHeight="1">
      <c r="A89" s="53" t="s">
        <v>2</v>
      </c>
      <c r="B89" s="65"/>
      <c r="C89" s="59">
        <f t="shared" ref="C89:L89" si="30">SUM(C85+C75)</f>
        <v>6042.4</v>
      </c>
      <c r="D89" s="59">
        <f t="shared" si="30"/>
        <v>6042.4</v>
      </c>
      <c r="E89" s="59">
        <f t="shared" si="30"/>
        <v>1215.4000000000001</v>
      </c>
      <c r="F89" s="59">
        <f t="shared" si="30"/>
        <v>1215.4000000000001</v>
      </c>
      <c r="G89" s="59">
        <f t="shared" si="30"/>
        <v>1897.3</v>
      </c>
      <c r="H89" s="59">
        <f t="shared" si="30"/>
        <v>1895.1000000000001</v>
      </c>
      <c r="I89" s="59">
        <f t="shared" si="30"/>
        <v>1569.5</v>
      </c>
      <c r="J89" s="59">
        <f t="shared" si="30"/>
        <v>1658.3000000000002</v>
      </c>
      <c r="K89" s="59">
        <f t="shared" si="30"/>
        <v>1360.2</v>
      </c>
      <c r="L89" s="177">
        <f t="shared" si="30"/>
        <v>1272</v>
      </c>
      <c r="M89" s="59">
        <f>SUM(M75+M85)</f>
        <v>6042.4</v>
      </c>
      <c r="N89" s="241">
        <f>SUM(N75+N85)</f>
        <v>6040.8</v>
      </c>
    </row>
    <row r="90" spans="1:14" s="1" customFormat="1" ht="32.25" customHeight="1">
      <c r="A90" s="112"/>
      <c r="B90" s="67" t="s">
        <v>137</v>
      </c>
      <c r="C90" s="59"/>
      <c r="D90" s="59"/>
      <c r="E90" s="59"/>
      <c r="F90" s="59"/>
      <c r="G90" s="59"/>
      <c r="H90" s="59"/>
      <c r="I90" s="59"/>
      <c r="J90" s="59"/>
      <c r="K90" s="59"/>
      <c r="L90" s="177"/>
      <c r="M90" s="59"/>
      <c r="N90" s="242"/>
    </row>
    <row r="91" spans="1:14" s="1" customFormat="1" ht="32.25" customHeight="1">
      <c r="A91" s="112"/>
      <c r="B91" s="67" t="s">
        <v>138</v>
      </c>
      <c r="C91" s="59">
        <f t="shared" ref="C91:L92" si="31">SUM(C87+C77)</f>
        <v>6042.4</v>
      </c>
      <c r="D91" s="59">
        <f t="shared" si="31"/>
        <v>6042.4</v>
      </c>
      <c r="E91" s="59">
        <f t="shared" si="31"/>
        <v>1215.4000000000001</v>
      </c>
      <c r="F91" s="59">
        <f t="shared" si="31"/>
        <v>1215.4000000000001</v>
      </c>
      <c r="G91" s="59">
        <f t="shared" si="31"/>
        <v>1897.3</v>
      </c>
      <c r="H91" s="59">
        <f t="shared" si="31"/>
        <v>1895.1000000000001</v>
      </c>
      <c r="I91" s="59">
        <f t="shared" si="31"/>
        <v>1569.5</v>
      </c>
      <c r="J91" s="59">
        <f t="shared" si="31"/>
        <v>1658.3000000000002</v>
      </c>
      <c r="K91" s="59">
        <f t="shared" si="31"/>
        <v>1360.2</v>
      </c>
      <c r="L91" s="177">
        <f t="shared" si="31"/>
        <v>0</v>
      </c>
      <c r="M91" s="59">
        <f>SUM(E91+G91+I91+K91)</f>
        <v>6042.4</v>
      </c>
      <c r="N91" s="220">
        <f>SUM(N77+N87)</f>
        <v>6040.8</v>
      </c>
    </row>
    <row r="92" spans="1:14" s="1" customFormat="1" ht="37.5" customHeight="1" thickBot="1">
      <c r="A92" s="53"/>
      <c r="B92" s="68" t="s">
        <v>139</v>
      </c>
      <c r="C92" s="54">
        <f t="shared" si="31"/>
        <v>0</v>
      </c>
      <c r="D92" s="54">
        <f t="shared" si="31"/>
        <v>0</v>
      </c>
      <c r="E92" s="54">
        <f t="shared" si="31"/>
        <v>0</v>
      </c>
      <c r="F92" s="54">
        <f t="shared" si="31"/>
        <v>0</v>
      </c>
      <c r="G92" s="54">
        <f t="shared" si="31"/>
        <v>0</v>
      </c>
      <c r="H92" s="54">
        <f t="shared" si="31"/>
        <v>0</v>
      </c>
      <c r="I92" s="54">
        <f t="shared" si="31"/>
        <v>0</v>
      </c>
      <c r="J92" s="54">
        <f t="shared" si="31"/>
        <v>0</v>
      </c>
      <c r="K92" s="54">
        <f t="shared" si="31"/>
        <v>0</v>
      </c>
      <c r="L92" s="178">
        <f t="shared" si="31"/>
        <v>0</v>
      </c>
      <c r="M92" s="59"/>
      <c r="N92" s="94"/>
    </row>
    <row r="93" spans="1:14" ht="18">
      <c r="A93" s="749" t="s">
        <v>25</v>
      </c>
      <c r="B93" s="750"/>
      <c r="C93" s="750"/>
      <c r="D93" s="750"/>
      <c r="E93" s="750"/>
      <c r="F93" s="750"/>
      <c r="G93" s="750"/>
      <c r="H93" s="750"/>
      <c r="I93" s="750"/>
      <c r="J93" s="750"/>
      <c r="K93" s="750"/>
      <c r="L93" s="750"/>
      <c r="M93" s="751"/>
      <c r="N93" s="752"/>
    </row>
    <row r="94" spans="1:14" ht="86.25" customHeight="1">
      <c r="A94" s="709" t="s">
        <v>26</v>
      </c>
      <c r="B94" s="355" t="s">
        <v>253</v>
      </c>
      <c r="C94" s="512">
        <v>3422.6</v>
      </c>
      <c r="D94" s="512">
        <v>3422.6</v>
      </c>
      <c r="E94" s="512">
        <v>3422.6</v>
      </c>
      <c r="F94" s="512">
        <v>3422.6</v>
      </c>
      <c r="G94" s="512"/>
      <c r="H94" s="512"/>
      <c r="I94" s="512"/>
      <c r="J94" s="512"/>
      <c r="K94" s="513"/>
      <c r="L94" s="513"/>
      <c r="M94" s="514">
        <f t="shared" ref="M94:N96" si="32">SUM(E94+G94+I94+K94)</f>
        <v>3422.6</v>
      </c>
      <c r="N94" s="514">
        <f t="shared" si="32"/>
        <v>3422.6</v>
      </c>
    </row>
    <row r="95" spans="1:14" ht="279.75" customHeight="1">
      <c r="A95" s="710"/>
      <c r="B95" s="515" t="s">
        <v>254</v>
      </c>
      <c r="C95" s="471">
        <v>600</v>
      </c>
      <c r="D95" s="471">
        <v>599.91999999999996</v>
      </c>
      <c r="E95" s="471"/>
      <c r="F95" s="471"/>
      <c r="G95" s="471"/>
      <c r="H95" s="471"/>
      <c r="I95" s="471">
        <v>599.91999999999996</v>
      </c>
      <c r="J95" s="471">
        <v>599.91999999999996</v>
      </c>
      <c r="K95" s="471"/>
      <c r="L95" s="516"/>
      <c r="M95" s="471">
        <f t="shared" si="32"/>
        <v>599.91999999999996</v>
      </c>
      <c r="N95" s="517">
        <f t="shared" si="32"/>
        <v>599.91999999999996</v>
      </c>
    </row>
    <row r="96" spans="1:14" ht="42" customHeight="1">
      <c r="A96" s="710"/>
      <c r="B96" s="518" t="s">
        <v>255</v>
      </c>
      <c r="C96" s="471">
        <v>331.9</v>
      </c>
      <c r="D96" s="471">
        <v>331.7</v>
      </c>
      <c r="E96" s="471"/>
      <c r="F96" s="471"/>
      <c r="G96" s="471"/>
      <c r="H96" s="471"/>
      <c r="I96" s="471">
        <v>331.7</v>
      </c>
      <c r="J96" s="471">
        <v>331.7</v>
      </c>
      <c r="K96" s="471"/>
      <c r="L96" s="516"/>
      <c r="M96" s="471">
        <f t="shared" si="32"/>
        <v>331.7</v>
      </c>
      <c r="N96" s="517">
        <f t="shared" si="32"/>
        <v>331.7</v>
      </c>
    </row>
    <row r="97" spans="1:15" s="1" customFormat="1" ht="39.75" customHeight="1">
      <c r="A97" s="25" t="s">
        <v>16</v>
      </c>
      <c r="B97" s="62"/>
      <c r="C97" s="44">
        <f>SUM(C99+C100)</f>
        <v>4354.5</v>
      </c>
      <c r="D97" s="44">
        <f>SUM(D99+D100)</f>
        <v>4354.22</v>
      </c>
      <c r="E97" s="44">
        <f>SUM(E95+E96)</f>
        <v>0</v>
      </c>
      <c r="F97" s="44">
        <f>SUM(F95+F96)</f>
        <v>0</v>
      </c>
      <c r="G97" s="44">
        <f>SUM(G95+G96)</f>
        <v>0</v>
      </c>
      <c r="H97" s="44">
        <f>SUM(H95+H96)</f>
        <v>0</v>
      </c>
      <c r="I97" s="44">
        <f>SUM(I99+I100)</f>
        <v>931.61999999999989</v>
      </c>
      <c r="J97" s="44">
        <f>SUM(J99+J100)</f>
        <v>931.61999999999989</v>
      </c>
      <c r="K97" s="44">
        <f>SUM(K95+K96)</f>
        <v>0</v>
      </c>
      <c r="L97" s="44">
        <f>SUM(L95+L96)</f>
        <v>0</v>
      </c>
      <c r="M97" s="44">
        <f>SUM(M99+M100)</f>
        <v>4354.22</v>
      </c>
      <c r="N97" s="44">
        <f>SUM(N99+N100)</f>
        <v>4354.22</v>
      </c>
    </row>
    <row r="98" spans="1:15" s="1" customFormat="1" ht="32.25" customHeight="1">
      <c r="A98" s="127"/>
      <c r="B98" s="47" t="s">
        <v>137</v>
      </c>
      <c r="C98" s="44"/>
      <c r="D98" s="44"/>
      <c r="E98" s="26"/>
      <c r="F98" s="26"/>
      <c r="G98" s="26"/>
      <c r="H98" s="26"/>
      <c r="I98" s="26"/>
      <c r="J98" s="26"/>
      <c r="K98" s="44"/>
      <c r="L98" s="179"/>
      <c r="M98" s="26"/>
      <c r="N98" s="194"/>
    </row>
    <row r="99" spans="1:15" s="1" customFormat="1" ht="32.25" customHeight="1">
      <c r="A99" s="127"/>
      <c r="B99" s="47" t="s">
        <v>138</v>
      </c>
      <c r="C99" s="44">
        <f t="shared" ref="C99:N99" si="33">SUM(C94+C95)</f>
        <v>4022.6</v>
      </c>
      <c r="D99" s="44">
        <f t="shared" si="33"/>
        <v>4022.52</v>
      </c>
      <c r="E99" s="44">
        <f t="shared" si="33"/>
        <v>3422.6</v>
      </c>
      <c r="F99" s="44">
        <f t="shared" si="33"/>
        <v>3422.6</v>
      </c>
      <c r="G99" s="44">
        <f t="shared" si="33"/>
        <v>0</v>
      </c>
      <c r="H99" s="44">
        <f t="shared" si="33"/>
        <v>0</v>
      </c>
      <c r="I99" s="44">
        <f t="shared" si="33"/>
        <v>599.91999999999996</v>
      </c>
      <c r="J99" s="44">
        <f t="shared" si="33"/>
        <v>599.91999999999996</v>
      </c>
      <c r="K99" s="44">
        <f t="shared" si="33"/>
        <v>0</v>
      </c>
      <c r="L99" s="44">
        <f t="shared" si="33"/>
        <v>0</v>
      </c>
      <c r="M99" s="44">
        <f t="shared" si="33"/>
        <v>4022.52</v>
      </c>
      <c r="N99" s="44">
        <f t="shared" si="33"/>
        <v>4022.52</v>
      </c>
    </row>
    <row r="100" spans="1:15" s="1" customFormat="1" ht="32.25" customHeight="1" thickBot="1">
      <c r="A100" s="127"/>
      <c r="B100" s="61" t="s">
        <v>139</v>
      </c>
      <c r="C100" s="45">
        <f t="shared" ref="C100:N100" si="34">SUM(C96)</f>
        <v>331.9</v>
      </c>
      <c r="D100" s="45">
        <f t="shared" si="34"/>
        <v>331.7</v>
      </c>
      <c r="E100" s="45">
        <f t="shared" si="34"/>
        <v>0</v>
      </c>
      <c r="F100" s="45">
        <f t="shared" si="34"/>
        <v>0</v>
      </c>
      <c r="G100" s="45">
        <f t="shared" si="34"/>
        <v>0</v>
      </c>
      <c r="H100" s="45">
        <f t="shared" si="34"/>
        <v>0</v>
      </c>
      <c r="I100" s="45">
        <f t="shared" si="34"/>
        <v>331.7</v>
      </c>
      <c r="J100" s="45">
        <f t="shared" si="34"/>
        <v>331.7</v>
      </c>
      <c r="K100" s="45">
        <f t="shared" si="34"/>
        <v>0</v>
      </c>
      <c r="L100" s="45">
        <f t="shared" si="34"/>
        <v>0</v>
      </c>
      <c r="M100" s="45">
        <f t="shared" si="34"/>
        <v>331.7</v>
      </c>
      <c r="N100" s="45">
        <f t="shared" si="34"/>
        <v>331.7</v>
      </c>
    </row>
    <row r="101" spans="1:15" s="1" customFormat="1" ht="99" customHeight="1">
      <c r="A101" s="709" t="s">
        <v>27</v>
      </c>
      <c r="B101" s="506" t="s">
        <v>302</v>
      </c>
      <c r="C101" s="507">
        <v>30</v>
      </c>
      <c r="D101" s="507">
        <v>30</v>
      </c>
      <c r="E101" s="508"/>
      <c r="F101" s="508"/>
      <c r="G101" s="508"/>
      <c r="H101" s="508"/>
      <c r="I101" s="507">
        <v>30</v>
      </c>
      <c r="J101" s="507">
        <v>30</v>
      </c>
      <c r="K101" s="507"/>
      <c r="L101" s="509"/>
      <c r="M101" s="477">
        <f>SUM(E101+G101+I101+K101)</f>
        <v>30</v>
      </c>
      <c r="N101" s="477">
        <f>SUM(F101+H101+J101+L101)</f>
        <v>30</v>
      </c>
    </row>
    <row r="102" spans="1:15" ht="78.75" customHeight="1">
      <c r="A102" s="760"/>
      <c r="B102" s="510" t="s">
        <v>145</v>
      </c>
      <c r="C102" s="39">
        <v>150</v>
      </c>
      <c r="D102" s="39">
        <v>99.7</v>
      </c>
      <c r="E102" s="39">
        <v>99.7</v>
      </c>
      <c r="F102" s="39">
        <v>99.7</v>
      </c>
      <c r="G102" s="39"/>
      <c r="H102" s="39">
        <v>0</v>
      </c>
      <c r="I102" s="39"/>
      <c r="J102" s="39"/>
      <c r="K102" s="39"/>
      <c r="L102" s="511"/>
      <c r="M102" s="39">
        <f>SUM(E102+G102+I102+K102)</f>
        <v>99.7</v>
      </c>
      <c r="N102" s="39">
        <f>SUM(F102+H102+J102+L102)</f>
        <v>99.7</v>
      </c>
    </row>
    <row r="103" spans="1:15" ht="48" customHeight="1">
      <c r="A103" s="25" t="s">
        <v>16</v>
      </c>
      <c r="B103" s="62"/>
      <c r="C103" s="32">
        <f t="shared" ref="C103:N103" si="35">SUM(C102+C101)</f>
        <v>180</v>
      </c>
      <c r="D103" s="32">
        <f t="shared" si="35"/>
        <v>129.69999999999999</v>
      </c>
      <c r="E103" s="32">
        <f t="shared" si="35"/>
        <v>99.7</v>
      </c>
      <c r="F103" s="32">
        <f t="shared" si="35"/>
        <v>99.7</v>
      </c>
      <c r="G103" s="32">
        <f t="shared" si="35"/>
        <v>0</v>
      </c>
      <c r="H103" s="32">
        <f t="shared" si="35"/>
        <v>0</v>
      </c>
      <c r="I103" s="32">
        <f t="shared" si="35"/>
        <v>30</v>
      </c>
      <c r="J103" s="32">
        <f t="shared" si="35"/>
        <v>30</v>
      </c>
      <c r="K103" s="32">
        <f t="shared" si="35"/>
        <v>0</v>
      </c>
      <c r="L103" s="32">
        <f t="shared" si="35"/>
        <v>0</v>
      </c>
      <c r="M103" s="32">
        <f t="shared" si="35"/>
        <v>129.69999999999999</v>
      </c>
      <c r="N103" s="32">
        <f t="shared" si="35"/>
        <v>129.69999999999999</v>
      </c>
    </row>
    <row r="104" spans="1:15" ht="24.75" customHeight="1">
      <c r="A104" s="756"/>
      <c r="B104" s="47" t="s">
        <v>137</v>
      </c>
      <c r="C104" s="32"/>
      <c r="D104" s="32"/>
      <c r="E104" s="32"/>
      <c r="F104" s="32"/>
      <c r="G104" s="32"/>
      <c r="H104" s="32"/>
      <c r="I104" s="32"/>
      <c r="J104" s="32"/>
      <c r="K104" s="32"/>
      <c r="L104" s="180"/>
      <c r="M104" s="32"/>
      <c r="N104" s="32"/>
    </row>
    <row r="105" spans="1:15" ht="28.5" customHeight="1">
      <c r="A105" s="712"/>
      <c r="B105" s="47" t="s">
        <v>138</v>
      </c>
      <c r="C105" s="32">
        <f t="shared" ref="C105:M105" si="36">SUM(C102+C101)</f>
        <v>180</v>
      </c>
      <c r="D105" s="32">
        <f t="shared" si="36"/>
        <v>129.69999999999999</v>
      </c>
      <c r="E105" s="32">
        <f t="shared" si="36"/>
        <v>99.7</v>
      </c>
      <c r="F105" s="32">
        <f t="shared" si="36"/>
        <v>99.7</v>
      </c>
      <c r="G105" s="32">
        <f t="shared" si="36"/>
        <v>0</v>
      </c>
      <c r="H105" s="32">
        <f t="shared" si="36"/>
        <v>0</v>
      </c>
      <c r="I105" s="32">
        <f t="shared" si="36"/>
        <v>30</v>
      </c>
      <c r="J105" s="32">
        <f t="shared" si="36"/>
        <v>30</v>
      </c>
      <c r="K105" s="32">
        <f t="shared" si="36"/>
        <v>0</v>
      </c>
      <c r="L105" s="32">
        <f t="shared" si="36"/>
        <v>0</v>
      </c>
      <c r="M105" s="32">
        <f t="shared" si="36"/>
        <v>129.69999999999999</v>
      </c>
      <c r="N105" s="32">
        <f>SUM(F105+H105+J105+L105)</f>
        <v>129.69999999999999</v>
      </c>
    </row>
    <row r="106" spans="1:15" s="1" customFormat="1" ht="32.25" customHeight="1" thickBot="1">
      <c r="A106" s="713"/>
      <c r="B106" s="61" t="s">
        <v>139</v>
      </c>
      <c r="C106" s="26">
        <v>0</v>
      </c>
      <c r="D106" s="26">
        <v>0</v>
      </c>
      <c r="E106" s="26"/>
      <c r="F106" s="26"/>
      <c r="G106" s="26"/>
      <c r="H106" s="26">
        <f>SUM(H102)</f>
        <v>0</v>
      </c>
      <c r="I106" s="26">
        <v>0</v>
      </c>
      <c r="J106" s="26">
        <v>0</v>
      </c>
      <c r="K106" s="26">
        <v>0</v>
      </c>
      <c r="L106" s="181"/>
      <c r="M106" s="26"/>
      <c r="N106" s="194"/>
    </row>
    <row r="107" spans="1:15" s="292" customFormat="1" ht="220.5" customHeight="1">
      <c r="A107" s="757" t="s">
        <v>159</v>
      </c>
      <c r="B107" s="498" t="s">
        <v>177</v>
      </c>
      <c r="C107" s="499">
        <v>3514.8</v>
      </c>
      <c r="D107" s="499">
        <v>3514.8</v>
      </c>
      <c r="E107" s="499"/>
      <c r="F107" s="500"/>
      <c r="G107" s="499">
        <v>3223.5</v>
      </c>
      <c r="H107" s="499"/>
      <c r="I107" s="499">
        <v>291.3</v>
      </c>
      <c r="J107" s="499">
        <v>3514.8</v>
      </c>
      <c r="K107" s="501"/>
      <c r="L107" s="502"/>
      <c r="M107" s="471">
        <f t="shared" ref="M107:M129" si="37">SUM(E107+G107+I107+K107)</f>
        <v>3514.8</v>
      </c>
      <c r="N107" s="477">
        <f t="shared" ref="N107:N129" si="38">SUM(F107+H107+J107+L107)</f>
        <v>3514.8</v>
      </c>
      <c r="O107" s="497"/>
    </row>
    <row r="108" spans="1:15" s="292" customFormat="1" ht="34.5" customHeight="1">
      <c r="A108" s="758"/>
      <c r="B108" s="503" t="s">
        <v>131</v>
      </c>
      <c r="C108" s="499">
        <v>14269.9</v>
      </c>
      <c r="D108" s="499">
        <v>14269.9</v>
      </c>
      <c r="E108" s="500"/>
      <c r="F108" s="500"/>
      <c r="G108" s="499"/>
      <c r="H108" s="499"/>
      <c r="I108" s="499">
        <v>14269.9</v>
      </c>
      <c r="J108" s="499">
        <v>14269.9</v>
      </c>
      <c r="K108" s="504"/>
      <c r="L108" s="502"/>
      <c r="M108" s="471">
        <f t="shared" si="37"/>
        <v>14269.9</v>
      </c>
      <c r="N108" s="477">
        <f t="shared" si="38"/>
        <v>14269.9</v>
      </c>
      <c r="O108" s="497"/>
    </row>
    <row r="109" spans="1:15" s="292" customFormat="1" ht="72" customHeight="1">
      <c r="A109" s="710"/>
      <c r="B109" s="498" t="s">
        <v>88</v>
      </c>
      <c r="C109" s="499">
        <v>4952.6000000000004</v>
      </c>
      <c r="D109" s="499">
        <v>4952.6000000000004</v>
      </c>
      <c r="E109" s="499"/>
      <c r="F109" s="499"/>
      <c r="G109" s="499">
        <v>2952.6</v>
      </c>
      <c r="H109" s="499">
        <v>2721.12</v>
      </c>
      <c r="I109" s="499">
        <v>2000</v>
      </c>
      <c r="J109" s="499">
        <v>231.44</v>
      </c>
      <c r="K109" s="499"/>
      <c r="L109" s="501">
        <v>2000</v>
      </c>
      <c r="M109" s="471">
        <f t="shared" si="37"/>
        <v>4952.6000000000004</v>
      </c>
      <c r="N109" s="477">
        <f t="shared" si="38"/>
        <v>4952.5599999999995</v>
      </c>
      <c r="O109" s="497"/>
    </row>
    <row r="110" spans="1:15" s="292" customFormat="1" ht="31.5" customHeight="1">
      <c r="A110" s="710"/>
      <c r="B110" s="498" t="s">
        <v>89</v>
      </c>
      <c r="C110" s="499">
        <v>10180</v>
      </c>
      <c r="D110" s="499">
        <v>10029.98</v>
      </c>
      <c r="E110" s="499">
        <v>2000</v>
      </c>
      <c r="F110" s="499"/>
      <c r="G110" s="499">
        <v>6000</v>
      </c>
      <c r="H110" s="499">
        <v>7237.03</v>
      </c>
      <c r="I110" s="499">
        <v>2029.98</v>
      </c>
      <c r="J110" s="499">
        <v>2792.95</v>
      </c>
      <c r="K110" s="499"/>
      <c r="L110" s="501"/>
      <c r="M110" s="471">
        <f t="shared" si="37"/>
        <v>10029.98</v>
      </c>
      <c r="N110" s="477">
        <f t="shared" si="38"/>
        <v>10029.98</v>
      </c>
      <c r="O110" s="497"/>
    </row>
    <row r="111" spans="1:15" s="292" customFormat="1" ht="46.5" customHeight="1">
      <c r="A111" s="710"/>
      <c r="B111" s="498" t="s">
        <v>90</v>
      </c>
      <c r="C111" s="505">
        <v>1186.3</v>
      </c>
      <c r="D111" s="505">
        <v>1186.3</v>
      </c>
      <c r="E111" s="505">
        <v>500</v>
      </c>
      <c r="F111" s="505">
        <v>394.24</v>
      </c>
      <c r="G111" s="499"/>
      <c r="H111" s="499"/>
      <c r="I111" s="499"/>
      <c r="J111" s="499"/>
      <c r="K111" s="499">
        <v>686.3</v>
      </c>
      <c r="L111" s="501"/>
      <c r="M111" s="471">
        <f t="shared" si="37"/>
        <v>1186.3</v>
      </c>
      <c r="N111" s="477">
        <f t="shared" si="38"/>
        <v>394.24</v>
      </c>
      <c r="O111" s="497"/>
    </row>
    <row r="112" spans="1:15" s="292" customFormat="1" ht="58.5" customHeight="1">
      <c r="A112" s="710"/>
      <c r="B112" s="498" t="s">
        <v>292</v>
      </c>
      <c r="C112" s="499">
        <v>2000</v>
      </c>
      <c r="D112" s="499">
        <v>2000</v>
      </c>
      <c r="E112" s="499"/>
      <c r="F112" s="499"/>
      <c r="G112" s="499"/>
      <c r="H112" s="499"/>
      <c r="I112" s="499">
        <v>2000</v>
      </c>
      <c r="J112" s="499"/>
      <c r="K112" s="499"/>
      <c r="L112" s="501">
        <v>1912.3</v>
      </c>
      <c r="M112" s="471">
        <f t="shared" si="37"/>
        <v>2000</v>
      </c>
      <c r="N112" s="477">
        <f t="shared" si="38"/>
        <v>1912.3</v>
      </c>
      <c r="O112" s="497"/>
    </row>
    <row r="113" spans="1:15" s="292" customFormat="1" ht="58.5" customHeight="1">
      <c r="A113" s="710"/>
      <c r="B113" s="498" t="s">
        <v>293</v>
      </c>
      <c r="C113" s="499">
        <v>789</v>
      </c>
      <c r="D113" s="499">
        <v>789</v>
      </c>
      <c r="E113" s="499"/>
      <c r="F113" s="499"/>
      <c r="G113" s="499"/>
      <c r="H113" s="499"/>
      <c r="I113" s="499"/>
      <c r="J113" s="499"/>
      <c r="K113" s="499">
        <v>789</v>
      </c>
      <c r="L113" s="501"/>
      <c r="M113" s="471">
        <f t="shared" ref="M113" si="39">SUM(E113+G113+I113+K113)</f>
        <v>789</v>
      </c>
      <c r="N113" s="477">
        <f t="shared" ref="N113" si="40">SUM(F113+H113+J113+L113)</f>
        <v>0</v>
      </c>
      <c r="O113" s="497"/>
    </row>
    <row r="114" spans="1:15" s="292" customFormat="1" ht="32.25" customHeight="1">
      <c r="A114" s="710"/>
      <c r="B114" s="498" t="s">
        <v>174</v>
      </c>
      <c r="C114" s="499">
        <v>300</v>
      </c>
      <c r="D114" s="499">
        <v>266.75</v>
      </c>
      <c r="E114" s="499">
        <v>78.5</v>
      </c>
      <c r="F114" s="499"/>
      <c r="G114" s="499">
        <v>40.5</v>
      </c>
      <c r="H114" s="499">
        <v>90.75</v>
      </c>
      <c r="I114" s="499">
        <v>40.5</v>
      </c>
      <c r="J114" s="499"/>
      <c r="K114" s="499">
        <v>107.25</v>
      </c>
      <c r="L114" s="501">
        <v>176</v>
      </c>
      <c r="M114" s="471">
        <f t="shared" si="37"/>
        <v>266.75</v>
      </c>
      <c r="N114" s="477">
        <f t="shared" si="38"/>
        <v>266.75</v>
      </c>
      <c r="O114" s="497"/>
    </row>
    <row r="115" spans="1:15" s="292" customFormat="1" ht="40.5" customHeight="1">
      <c r="A115" s="710"/>
      <c r="B115" s="498" t="s">
        <v>175</v>
      </c>
      <c r="C115" s="499">
        <v>150</v>
      </c>
      <c r="D115" s="499">
        <v>150</v>
      </c>
      <c r="E115" s="499">
        <v>150</v>
      </c>
      <c r="F115" s="499"/>
      <c r="G115" s="499"/>
      <c r="H115" s="499">
        <v>150</v>
      </c>
      <c r="I115" s="499"/>
      <c r="J115" s="499"/>
      <c r="K115" s="499"/>
      <c r="L115" s="501"/>
      <c r="M115" s="471">
        <f t="shared" si="37"/>
        <v>150</v>
      </c>
      <c r="N115" s="477">
        <f t="shared" si="38"/>
        <v>150</v>
      </c>
      <c r="O115" s="497"/>
    </row>
    <row r="116" spans="1:15" s="292" customFormat="1" ht="48" customHeight="1">
      <c r="A116" s="710"/>
      <c r="B116" s="498" t="s">
        <v>91</v>
      </c>
      <c r="C116" s="499">
        <v>355</v>
      </c>
      <c r="D116" s="499">
        <v>353.87</v>
      </c>
      <c r="E116" s="499">
        <v>150</v>
      </c>
      <c r="F116" s="499"/>
      <c r="G116" s="499">
        <v>150</v>
      </c>
      <c r="H116" s="499">
        <v>155</v>
      </c>
      <c r="I116" s="499">
        <v>53.87</v>
      </c>
      <c r="J116" s="499">
        <v>198.9</v>
      </c>
      <c r="K116" s="499"/>
      <c r="L116" s="501"/>
      <c r="M116" s="471">
        <f t="shared" si="37"/>
        <v>353.87</v>
      </c>
      <c r="N116" s="477">
        <f t="shared" si="38"/>
        <v>353.9</v>
      </c>
      <c r="O116" s="497"/>
    </row>
    <row r="117" spans="1:15" s="292" customFormat="1" ht="60.75" customHeight="1">
      <c r="A117" s="710"/>
      <c r="B117" s="498" t="s">
        <v>160</v>
      </c>
      <c r="C117" s="499">
        <v>347.8</v>
      </c>
      <c r="D117" s="499">
        <v>341.4</v>
      </c>
      <c r="E117" s="499"/>
      <c r="F117" s="499"/>
      <c r="G117" s="499"/>
      <c r="H117" s="499"/>
      <c r="I117" s="499">
        <v>341.4</v>
      </c>
      <c r="J117" s="499">
        <v>341.4</v>
      </c>
      <c r="K117" s="499"/>
      <c r="L117" s="501"/>
      <c r="M117" s="471">
        <f t="shared" si="37"/>
        <v>341.4</v>
      </c>
      <c r="N117" s="477">
        <f t="shared" si="38"/>
        <v>341.4</v>
      </c>
      <c r="O117" s="497"/>
    </row>
    <row r="118" spans="1:15" s="292" customFormat="1" ht="60.75" customHeight="1">
      <c r="A118" s="710"/>
      <c r="B118" s="498" t="s">
        <v>279</v>
      </c>
      <c r="C118" s="499">
        <v>701</v>
      </c>
      <c r="D118" s="499">
        <v>307.2</v>
      </c>
      <c r="E118" s="499"/>
      <c r="F118" s="499"/>
      <c r="G118" s="499"/>
      <c r="H118" s="499"/>
      <c r="I118" s="499">
        <v>307.2</v>
      </c>
      <c r="J118" s="499">
        <v>307.2</v>
      </c>
      <c r="K118" s="499"/>
      <c r="L118" s="501"/>
      <c r="M118" s="471">
        <f t="shared" si="37"/>
        <v>307.2</v>
      </c>
      <c r="N118" s="477">
        <f t="shared" si="38"/>
        <v>307.2</v>
      </c>
      <c r="O118" s="497"/>
    </row>
    <row r="119" spans="1:15" s="292" customFormat="1" ht="50.25" customHeight="1">
      <c r="A119" s="710"/>
      <c r="B119" s="498" t="s">
        <v>280</v>
      </c>
      <c r="C119" s="541">
        <v>492</v>
      </c>
      <c r="D119" s="499">
        <v>492</v>
      </c>
      <c r="E119" s="499"/>
      <c r="F119" s="499"/>
      <c r="G119" s="499"/>
      <c r="H119" s="499"/>
      <c r="I119" s="499">
        <v>492</v>
      </c>
      <c r="J119" s="499">
        <v>492</v>
      </c>
      <c r="K119" s="499"/>
      <c r="L119" s="501"/>
      <c r="M119" s="471">
        <f t="shared" si="37"/>
        <v>492</v>
      </c>
      <c r="N119" s="477">
        <f t="shared" si="38"/>
        <v>492</v>
      </c>
      <c r="O119" s="497"/>
    </row>
    <row r="120" spans="1:15" s="292" customFormat="1" ht="36" customHeight="1">
      <c r="A120" s="710"/>
      <c r="B120" s="498" t="s">
        <v>281</v>
      </c>
      <c r="C120" s="541">
        <v>1824.7</v>
      </c>
      <c r="D120" s="541">
        <v>1824.7</v>
      </c>
      <c r="E120" s="499"/>
      <c r="F120" s="499"/>
      <c r="G120" s="499"/>
      <c r="H120" s="499"/>
      <c r="I120" s="541">
        <v>1824.7</v>
      </c>
      <c r="J120" s="499">
        <v>1824.6</v>
      </c>
      <c r="K120" s="499"/>
      <c r="L120" s="501"/>
      <c r="M120" s="471">
        <f t="shared" si="37"/>
        <v>1824.7</v>
      </c>
      <c r="N120" s="477">
        <f t="shared" si="38"/>
        <v>1824.6</v>
      </c>
      <c r="O120" s="497"/>
    </row>
    <row r="121" spans="1:15" s="292" customFormat="1" ht="36" customHeight="1">
      <c r="A121" s="710"/>
      <c r="B121" s="498" t="s">
        <v>176</v>
      </c>
      <c r="C121" s="499">
        <v>1499.2</v>
      </c>
      <c r="D121" s="499">
        <v>1495.2</v>
      </c>
      <c r="E121" s="499"/>
      <c r="F121" s="499"/>
      <c r="G121" s="499"/>
      <c r="H121" s="499"/>
      <c r="I121" s="499">
        <v>1495.2</v>
      </c>
      <c r="J121" s="499">
        <v>699.2</v>
      </c>
      <c r="K121" s="499"/>
      <c r="L121" s="501">
        <v>796</v>
      </c>
      <c r="M121" s="471">
        <f t="shared" si="37"/>
        <v>1495.2</v>
      </c>
      <c r="N121" s="477">
        <f t="shared" si="38"/>
        <v>1495.2</v>
      </c>
      <c r="O121" s="497"/>
    </row>
    <row r="122" spans="1:15" s="292" customFormat="1" ht="36" customHeight="1">
      <c r="A122" s="710"/>
      <c r="B122" s="498" t="s">
        <v>294</v>
      </c>
      <c r="C122" s="499">
        <v>295</v>
      </c>
      <c r="D122" s="499">
        <v>295</v>
      </c>
      <c r="E122" s="499"/>
      <c r="F122" s="499"/>
      <c r="G122" s="499"/>
      <c r="H122" s="499"/>
      <c r="I122" s="499"/>
      <c r="J122" s="499"/>
      <c r="K122" s="499">
        <v>295</v>
      </c>
      <c r="L122" s="501">
        <v>295</v>
      </c>
      <c r="M122" s="471">
        <f t="shared" ref="M122:M123" si="41">SUM(E122+G122+I122+K122)</f>
        <v>295</v>
      </c>
      <c r="N122" s="477">
        <f t="shared" ref="N122:N123" si="42">SUM(F122+H122+J122+L122)</f>
        <v>295</v>
      </c>
      <c r="O122" s="497"/>
    </row>
    <row r="123" spans="1:15" s="292" customFormat="1" ht="36" customHeight="1">
      <c r="A123" s="710"/>
      <c r="B123" s="498" t="s">
        <v>295</v>
      </c>
      <c r="C123" s="499">
        <v>1250.3</v>
      </c>
      <c r="D123" s="499">
        <v>1250.3</v>
      </c>
      <c r="E123" s="499"/>
      <c r="F123" s="499"/>
      <c r="G123" s="499"/>
      <c r="H123" s="499"/>
      <c r="I123" s="499"/>
      <c r="J123" s="499"/>
      <c r="K123" s="499">
        <v>1250.3</v>
      </c>
      <c r="L123" s="501">
        <v>1250.3</v>
      </c>
      <c r="M123" s="471">
        <f t="shared" si="41"/>
        <v>1250.3</v>
      </c>
      <c r="N123" s="477">
        <f t="shared" si="42"/>
        <v>1250.3</v>
      </c>
      <c r="O123" s="497"/>
    </row>
    <row r="124" spans="1:15" s="292" customFormat="1" ht="42" customHeight="1">
      <c r="A124" s="710"/>
      <c r="B124" s="543" t="s">
        <v>92</v>
      </c>
      <c r="C124" s="544">
        <v>800</v>
      </c>
      <c r="D124" s="544">
        <v>800</v>
      </c>
      <c r="E124" s="544">
        <v>200</v>
      </c>
      <c r="F124" s="544"/>
      <c r="G124" s="544">
        <v>205</v>
      </c>
      <c r="H124" s="544">
        <v>403.6</v>
      </c>
      <c r="I124" s="544">
        <v>205</v>
      </c>
      <c r="J124" s="544">
        <v>201.8</v>
      </c>
      <c r="K124" s="544">
        <v>190</v>
      </c>
      <c r="L124" s="544">
        <v>194.6</v>
      </c>
      <c r="M124" s="471">
        <f t="shared" si="37"/>
        <v>800</v>
      </c>
      <c r="N124" s="477">
        <f t="shared" si="38"/>
        <v>800.00000000000011</v>
      </c>
      <c r="O124" s="497"/>
    </row>
    <row r="125" spans="1:15" s="292" customFormat="1" ht="52.5" customHeight="1">
      <c r="A125" s="710"/>
      <c r="B125" s="543" t="s">
        <v>282</v>
      </c>
      <c r="C125" s="545">
        <v>434.8</v>
      </c>
      <c r="D125" s="544">
        <v>434.8</v>
      </c>
      <c r="E125" s="544"/>
      <c r="F125" s="544"/>
      <c r="G125" s="544">
        <v>250</v>
      </c>
      <c r="H125" s="544"/>
      <c r="I125" s="544">
        <v>184.8</v>
      </c>
      <c r="J125" s="544">
        <v>433.7</v>
      </c>
      <c r="K125" s="544"/>
      <c r="L125" s="544"/>
      <c r="M125" s="471">
        <f t="shared" si="37"/>
        <v>434.8</v>
      </c>
      <c r="N125" s="477">
        <f t="shared" si="38"/>
        <v>433.7</v>
      </c>
      <c r="O125" s="497"/>
    </row>
    <row r="126" spans="1:15" s="292" customFormat="1" ht="78" customHeight="1">
      <c r="A126" s="710"/>
      <c r="B126" s="543" t="s">
        <v>93</v>
      </c>
      <c r="C126" s="545">
        <v>1250</v>
      </c>
      <c r="D126" s="545">
        <v>1250</v>
      </c>
      <c r="E126" s="544">
        <v>250</v>
      </c>
      <c r="F126" s="544"/>
      <c r="G126" s="544">
        <v>550</v>
      </c>
      <c r="H126" s="544">
        <v>764.5</v>
      </c>
      <c r="I126" s="544">
        <v>450</v>
      </c>
      <c r="J126" s="544">
        <v>485.5</v>
      </c>
      <c r="K126" s="544"/>
      <c r="L126" s="544"/>
      <c r="M126" s="471">
        <f t="shared" si="37"/>
        <v>1250</v>
      </c>
      <c r="N126" s="477">
        <f t="shared" si="38"/>
        <v>1250</v>
      </c>
      <c r="O126" s="497"/>
    </row>
    <row r="127" spans="1:15" s="292" customFormat="1" ht="48" customHeight="1">
      <c r="A127" s="710"/>
      <c r="B127" s="543" t="s">
        <v>94</v>
      </c>
      <c r="C127" s="545">
        <v>2427.5</v>
      </c>
      <c r="D127" s="545">
        <v>2427.5</v>
      </c>
      <c r="E127" s="544">
        <v>500</v>
      </c>
      <c r="F127" s="544"/>
      <c r="G127" s="544">
        <v>500</v>
      </c>
      <c r="H127" s="544"/>
      <c r="I127" s="544">
        <v>500</v>
      </c>
      <c r="J127" s="544">
        <v>2395</v>
      </c>
      <c r="K127" s="544">
        <v>927.5</v>
      </c>
      <c r="L127" s="544">
        <v>32.4</v>
      </c>
      <c r="M127" s="471">
        <f t="shared" si="37"/>
        <v>2427.5</v>
      </c>
      <c r="N127" s="477">
        <f t="shared" si="38"/>
        <v>2427.4</v>
      </c>
      <c r="O127" s="497"/>
    </row>
    <row r="128" spans="1:15" s="292" customFormat="1" ht="99.75" customHeight="1">
      <c r="A128" s="710"/>
      <c r="B128" s="543" t="s">
        <v>296</v>
      </c>
      <c r="C128" s="545">
        <v>46</v>
      </c>
      <c r="D128" s="545">
        <v>46</v>
      </c>
      <c r="E128" s="544"/>
      <c r="F128" s="544"/>
      <c r="G128" s="544"/>
      <c r="H128" s="544"/>
      <c r="I128" s="544"/>
      <c r="J128" s="544"/>
      <c r="K128" s="544">
        <v>46</v>
      </c>
      <c r="L128" s="544">
        <v>46</v>
      </c>
      <c r="M128" s="471">
        <f t="shared" ref="M128" si="43">SUM(E128+G128+I128+K128)</f>
        <v>46</v>
      </c>
      <c r="N128" s="477">
        <f t="shared" ref="N128" si="44">SUM(F128+H128+J128+L128)</f>
        <v>46</v>
      </c>
      <c r="O128" s="497"/>
    </row>
    <row r="129" spans="1:15" s="292" customFormat="1" ht="69.75" customHeight="1">
      <c r="A129" s="710"/>
      <c r="B129" s="543" t="s">
        <v>95</v>
      </c>
      <c r="C129" s="545">
        <v>250</v>
      </c>
      <c r="D129" s="545">
        <v>250</v>
      </c>
      <c r="E129" s="544"/>
      <c r="F129" s="544"/>
      <c r="G129" s="544"/>
      <c r="H129" s="544"/>
      <c r="I129" s="544">
        <v>250</v>
      </c>
      <c r="J129" s="544">
        <v>248.9</v>
      </c>
      <c r="K129" s="544"/>
      <c r="L129" s="544"/>
      <c r="M129" s="471">
        <f t="shared" si="37"/>
        <v>250</v>
      </c>
      <c r="N129" s="477">
        <f t="shared" si="38"/>
        <v>248.9</v>
      </c>
      <c r="O129" s="497"/>
    </row>
    <row r="130" spans="1:15" s="1" customFormat="1" ht="40.5" customHeight="1">
      <c r="A130" s="127" t="s">
        <v>16</v>
      </c>
      <c r="B130" s="62"/>
      <c r="C130" s="31">
        <f t="shared" ref="C130:N130" si="45">SUM(C129+C127+C126+C125+C124+C121+C120+C119+C118+C117+C116+C115+C114+C112+C111+C110+C109+C108+C107+C128+C113+C122+C123)</f>
        <v>49315.900000000009</v>
      </c>
      <c r="D130" s="31">
        <f t="shared" si="45"/>
        <v>48727.30000000001</v>
      </c>
      <c r="E130" s="31">
        <f t="shared" si="45"/>
        <v>3828.5</v>
      </c>
      <c r="F130" s="31">
        <f t="shared" si="45"/>
        <v>394.24</v>
      </c>
      <c r="G130" s="31">
        <f t="shared" si="45"/>
        <v>13871.6</v>
      </c>
      <c r="H130" s="31">
        <f t="shared" si="45"/>
        <v>11522</v>
      </c>
      <c r="I130" s="31">
        <f t="shared" si="45"/>
        <v>26735.85</v>
      </c>
      <c r="J130" s="31">
        <f t="shared" si="45"/>
        <v>28437.289999999997</v>
      </c>
      <c r="K130" s="31">
        <f t="shared" si="45"/>
        <v>4291.3500000000004</v>
      </c>
      <c r="L130" s="31">
        <f t="shared" si="45"/>
        <v>6702.6</v>
      </c>
      <c r="M130" s="31">
        <f t="shared" si="45"/>
        <v>48727.30000000001</v>
      </c>
      <c r="N130" s="31">
        <f t="shared" si="45"/>
        <v>47056.130000000005</v>
      </c>
    </row>
    <row r="131" spans="1:15" s="1" customFormat="1" ht="24" customHeight="1">
      <c r="A131" s="130"/>
      <c r="B131" s="47" t="s">
        <v>137</v>
      </c>
      <c r="C131" s="31"/>
      <c r="D131" s="31"/>
      <c r="E131" s="31"/>
      <c r="F131" s="31"/>
      <c r="G131" s="31"/>
      <c r="H131" s="31"/>
      <c r="I131" s="31"/>
      <c r="J131" s="31"/>
      <c r="K131" s="31"/>
      <c r="L131" s="182"/>
      <c r="M131" s="26"/>
      <c r="N131" s="194"/>
    </row>
    <row r="132" spans="1:15" s="1" customFormat="1" ht="32.25" customHeight="1">
      <c r="A132" s="130"/>
      <c r="B132" s="47" t="s">
        <v>138</v>
      </c>
      <c r="C132" s="31">
        <f>SUM(C107+C109+C113+C128+C123+C122+C110+C111+C112+C114+C115+C116+C117+C118+C119+C120+C121+C124+C125+C126+C127+C129)</f>
        <v>35046</v>
      </c>
      <c r="D132" s="31">
        <f>SUM(D107+D109+D113+D128+D123+D122+D110+D111+D112+D114+D115+D116+D117+D118+D119+D120+D121+D124+D125+D126+D127+D129)</f>
        <v>34457.4</v>
      </c>
      <c r="E132" s="31">
        <f t="shared" ref="E132:N132" si="46">SUM(E107+E109+E110+E111+E112+E114+E115+E116+E117+E118+E119+E120+E121+E124+E125+E126+E127+E129)</f>
        <v>3828.5</v>
      </c>
      <c r="F132" s="31">
        <f t="shared" si="46"/>
        <v>394.24</v>
      </c>
      <c r="G132" s="31">
        <f t="shared" si="46"/>
        <v>13871.6</v>
      </c>
      <c r="H132" s="31">
        <f t="shared" si="46"/>
        <v>11522</v>
      </c>
      <c r="I132" s="31">
        <f t="shared" si="46"/>
        <v>12465.95</v>
      </c>
      <c r="J132" s="31">
        <f t="shared" si="46"/>
        <v>14167.39</v>
      </c>
      <c r="K132" s="31">
        <f t="shared" si="46"/>
        <v>1911.05</v>
      </c>
      <c r="L132" s="31">
        <f t="shared" si="46"/>
        <v>5111.3</v>
      </c>
      <c r="M132" s="31">
        <f>SUM(E132+G132+I132+K132)</f>
        <v>32077.1</v>
      </c>
      <c r="N132" s="31">
        <f t="shared" si="46"/>
        <v>31194.930000000008</v>
      </c>
    </row>
    <row r="133" spans="1:15" s="1" customFormat="1" ht="32.25" customHeight="1" thickBot="1">
      <c r="A133" s="128"/>
      <c r="B133" s="61" t="s">
        <v>139</v>
      </c>
      <c r="C133" s="37">
        <f>SUM(C108)</f>
        <v>14269.9</v>
      </c>
      <c r="D133" s="37">
        <f t="shared" ref="D133:L133" si="47">SUM(D108)</f>
        <v>14269.9</v>
      </c>
      <c r="E133" s="37">
        <f t="shared" si="47"/>
        <v>0</v>
      </c>
      <c r="F133" s="37">
        <f t="shared" si="47"/>
        <v>0</v>
      </c>
      <c r="G133" s="37">
        <f t="shared" si="47"/>
        <v>0</v>
      </c>
      <c r="H133" s="37">
        <f t="shared" si="47"/>
        <v>0</v>
      </c>
      <c r="I133" s="37">
        <f t="shared" si="47"/>
        <v>14269.9</v>
      </c>
      <c r="J133" s="37">
        <f t="shared" si="47"/>
        <v>14269.9</v>
      </c>
      <c r="K133" s="37">
        <f t="shared" si="47"/>
        <v>0</v>
      </c>
      <c r="L133" s="183">
        <f t="shared" si="47"/>
        <v>0</v>
      </c>
      <c r="M133" s="26">
        <f>SUM(I133)</f>
        <v>14269.9</v>
      </c>
      <c r="N133" s="546">
        <f>SUM(J133)</f>
        <v>14269.9</v>
      </c>
    </row>
    <row r="134" spans="1:15" s="1" customFormat="1" ht="153" customHeight="1">
      <c r="A134" s="622" t="s">
        <v>225</v>
      </c>
      <c r="B134" s="83" t="s">
        <v>130</v>
      </c>
      <c r="C134" s="31">
        <v>5562.7</v>
      </c>
      <c r="D134" s="31">
        <v>5562.7</v>
      </c>
      <c r="E134" s="31">
        <v>1347.5</v>
      </c>
      <c r="F134" s="31">
        <v>1249.97</v>
      </c>
      <c r="G134" s="31">
        <v>1347.5</v>
      </c>
      <c r="H134" s="31">
        <v>1249.97</v>
      </c>
      <c r="I134" s="31">
        <v>1347.5</v>
      </c>
      <c r="J134" s="31">
        <v>1413.9</v>
      </c>
      <c r="K134" s="31">
        <v>1520.2</v>
      </c>
      <c r="L134" s="182">
        <v>1634.96</v>
      </c>
      <c r="M134" s="26">
        <f>SUM(E134+G134+I134+K134)</f>
        <v>5562.7</v>
      </c>
      <c r="N134" s="243">
        <f>SUM(F134+H134+J134+L134)</f>
        <v>5548.8</v>
      </c>
    </row>
    <row r="135" spans="1:15" s="1" customFormat="1" ht="29.25" customHeight="1">
      <c r="A135" s="80" t="s">
        <v>2</v>
      </c>
      <c r="B135" s="65"/>
      <c r="C135" s="54">
        <f t="shared" ref="C135:N135" si="48">SUM(C134+C130+C103+C97)</f>
        <v>59413.100000000006</v>
      </c>
      <c r="D135" s="54">
        <f t="shared" si="48"/>
        <v>58773.920000000006</v>
      </c>
      <c r="E135" s="54">
        <f t="shared" si="48"/>
        <v>5275.7</v>
      </c>
      <c r="F135" s="54">
        <f t="shared" si="48"/>
        <v>1743.91</v>
      </c>
      <c r="G135" s="54">
        <f t="shared" si="48"/>
        <v>15219.1</v>
      </c>
      <c r="H135" s="54">
        <f t="shared" si="48"/>
        <v>12771.97</v>
      </c>
      <c r="I135" s="54">
        <f t="shared" si="48"/>
        <v>29044.969999999998</v>
      </c>
      <c r="J135" s="54">
        <f t="shared" si="48"/>
        <v>30812.809999999998</v>
      </c>
      <c r="K135" s="54">
        <f t="shared" si="48"/>
        <v>5811.55</v>
      </c>
      <c r="L135" s="54">
        <f t="shared" si="48"/>
        <v>8337.5600000000013</v>
      </c>
      <c r="M135" s="54">
        <f t="shared" si="48"/>
        <v>58773.920000000006</v>
      </c>
      <c r="N135" s="54">
        <f t="shared" si="48"/>
        <v>57088.850000000006</v>
      </c>
    </row>
    <row r="136" spans="1:15" s="1" customFormat="1" ht="33" customHeight="1">
      <c r="A136" s="81"/>
      <c r="B136" s="67" t="s">
        <v>137</v>
      </c>
      <c r="C136" s="59"/>
      <c r="D136" s="59"/>
      <c r="E136" s="59"/>
      <c r="F136" s="59"/>
      <c r="G136" s="59"/>
      <c r="H136" s="59"/>
      <c r="I136" s="59"/>
      <c r="J136" s="59"/>
      <c r="K136" s="59"/>
      <c r="L136" s="177"/>
      <c r="M136" s="59"/>
      <c r="N136" s="94"/>
    </row>
    <row r="137" spans="1:15" s="1" customFormat="1" ht="26.25" customHeight="1">
      <c r="A137" s="81"/>
      <c r="B137" s="67" t="s">
        <v>138</v>
      </c>
      <c r="C137" s="59">
        <f t="shared" ref="C137:L137" si="49">SUM(C134+C132+C105+C99)</f>
        <v>44811.299999999996</v>
      </c>
      <c r="D137" s="59">
        <f t="shared" si="49"/>
        <v>44172.319999999992</v>
      </c>
      <c r="E137" s="59">
        <f t="shared" si="49"/>
        <v>8698.2999999999993</v>
      </c>
      <c r="F137" s="59">
        <f t="shared" si="49"/>
        <v>5166.51</v>
      </c>
      <c r="G137" s="59">
        <f t="shared" si="49"/>
        <v>15219.1</v>
      </c>
      <c r="H137" s="59">
        <f t="shared" si="49"/>
        <v>12771.97</v>
      </c>
      <c r="I137" s="59">
        <f t="shared" si="49"/>
        <v>14443.37</v>
      </c>
      <c r="J137" s="59">
        <f t="shared" si="49"/>
        <v>16211.21</v>
      </c>
      <c r="K137" s="59">
        <f t="shared" si="49"/>
        <v>3431.25</v>
      </c>
      <c r="L137" s="177">
        <f t="shared" si="49"/>
        <v>6746.26</v>
      </c>
      <c r="M137" s="59">
        <f>SUM(E137+G137+I137+K137)</f>
        <v>41792.020000000004</v>
      </c>
      <c r="N137" s="220">
        <f>SUM(F137+H137+J137+L137)</f>
        <v>40895.950000000004</v>
      </c>
    </row>
    <row r="138" spans="1:15" s="1" customFormat="1" ht="37.5" customHeight="1" thickBot="1">
      <c r="A138" s="81"/>
      <c r="B138" s="68" t="s">
        <v>139</v>
      </c>
      <c r="C138" s="82">
        <f>SUM(C133+C100)</f>
        <v>14601.8</v>
      </c>
      <c r="D138" s="82">
        <f>SUM(D133+D100)</f>
        <v>14601.6</v>
      </c>
      <c r="E138" s="82">
        <f t="shared" ref="E138:J138" si="50">SUM(E133)</f>
        <v>0</v>
      </c>
      <c r="F138" s="82">
        <f t="shared" si="50"/>
        <v>0</v>
      </c>
      <c r="G138" s="82">
        <f t="shared" si="50"/>
        <v>0</v>
      </c>
      <c r="H138" s="82">
        <f t="shared" si="50"/>
        <v>0</v>
      </c>
      <c r="I138" s="82">
        <f>SUM(I133+I100)</f>
        <v>14601.6</v>
      </c>
      <c r="J138" s="82">
        <f t="shared" si="50"/>
        <v>14269.9</v>
      </c>
      <c r="K138" s="82">
        <f>SUM(K133+K100)</f>
        <v>0</v>
      </c>
      <c r="L138" s="184">
        <f>SUM(L133+L100)</f>
        <v>0</v>
      </c>
      <c r="M138" s="82">
        <f>SUM(E138+G138+I138+K138)</f>
        <v>14601.6</v>
      </c>
      <c r="N138" s="82">
        <f>SUM(F138+H138+J138+L138)</f>
        <v>14269.9</v>
      </c>
    </row>
    <row r="139" spans="1:15" ht="18" customHeight="1">
      <c r="A139" s="749" t="s">
        <v>28</v>
      </c>
      <c r="B139" s="750"/>
      <c r="C139" s="750"/>
      <c r="D139" s="750"/>
      <c r="E139" s="750"/>
      <c r="F139" s="750"/>
      <c r="G139" s="750"/>
      <c r="H139" s="750"/>
      <c r="I139" s="750"/>
      <c r="J139" s="750"/>
      <c r="K139" s="750"/>
      <c r="L139" s="750"/>
      <c r="M139" s="751"/>
      <c r="N139" s="752"/>
    </row>
    <row r="140" spans="1:15" s="293" customFormat="1" ht="55.5" customHeight="1">
      <c r="A140" s="710" t="s">
        <v>171</v>
      </c>
      <c r="B140" s="547" t="s">
        <v>283</v>
      </c>
      <c r="C140" s="548">
        <v>0</v>
      </c>
      <c r="D140" s="548">
        <v>0</v>
      </c>
      <c r="E140" s="548"/>
      <c r="F140" s="548"/>
      <c r="G140" s="548"/>
      <c r="H140" s="548"/>
      <c r="I140" s="548"/>
      <c r="J140" s="548"/>
      <c r="K140" s="548"/>
      <c r="L140" s="548"/>
      <c r="M140" s="471">
        <f t="shared" ref="M140:M144" si="51">SUM(E140+G140+I140+K140)</f>
        <v>0</v>
      </c>
      <c r="N140" s="477">
        <f>SUM(F140+H140+J140+L140)</f>
        <v>0</v>
      </c>
      <c r="O140" s="299"/>
    </row>
    <row r="141" spans="1:15" s="293" customFormat="1" ht="76.5">
      <c r="A141" s="710"/>
      <c r="B141" s="547" t="s">
        <v>60</v>
      </c>
      <c r="C141" s="548">
        <v>2181.5</v>
      </c>
      <c r="D141" s="548">
        <v>2142.6999999999998</v>
      </c>
      <c r="E141" s="548">
        <v>550</v>
      </c>
      <c r="F141" s="548"/>
      <c r="G141" s="548">
        <v>550</v>
      </c>
      <c r="H141" s="548">
        <v>1042.7</v>
      </c>
      <c r="I141" s="548">
        <v>900</v>
      </c>
      <c r="J141" s="548">
        <v>547.1</v>
      </c>
      <c r="K141" s="548">
        <v>142.69999999999999</v>
      </c>
      <c r="L141" s="548">
        <v>552.9</v>
      </c>
      <c r="M141" s="471">
        <f t="shared" si="51"/>
        <v>2142.6999999999998</v>
      </c>
      <c r="N141" s="477">
        <f>SUM(F141+H141+J141+L141)</f>
        <v>2142.7000000000003</v>
      </c>
      <c r="O141" s="299"/>
    </row>
    <row r="142" spans="1:15" s="293" customFormat="1" ht="52.5" customHeight="1">
      <c r="A142" s="710"/>
      <c r="B142" s="547" t="s">
        <v>61</v>
      </c>
      <c r="C142" s="548">
        <v>417.5</v>
      </c>
      <c r="D142" s="548">
        <v>417.5</v>
      </c>
      <c r="E142" s="548"/>
      <c r="F142" s="548"/>
      <c r="G142" s="548"/>
      <c r="H142" s="548"/>
      <c r="I142" s="548">
        <v>417.5</v>
      </c>
      <c r="J142" s="548"/>
      <c r="K142" s="548"/>
      <c r="L142" s="548">
        <v>416.1</v>
      </c>
      <c r="M142" s="471">
        <f t="shared" si="51"/>
        <v>417.5</v>
      </c>
      <c r="N142" s="477">
        <f>SUM(F142+H142+J142+L142)</f>
        <v>416.1</v>
      </c>
      <c r="O142" s="299"/>
    </row>
    <row r="143" spans="1:15" s="293" customFormat="1" ht="106.5" customHeight="1">
      <c r="A143" s="710"/>
      <c r="B143" s="547" t="s">
        <v>284</v>
      </c>
      <c r="C143" s="548">
        <v>0</v>
      </c>
      <c r="D143" s="548">
        <v>0</v>
      </c>
      <c r="E143" s="548"/>
      <c r="F143" s="548"/>
      <c r="G143" s="548"/>
      <c r="H143" s="548"/>
      <c r="I143" s="548"/>
      <c r="J143" s="548"/>
      <c r="K143" s="548"/>
      <c r="L143" s="548"/>
      <c r="M143" s="471">
        <f t="shared" si="51"/>
        <v>0</v>
      </c>
      <c r="N143" s="477">
        <f>SUM(F143+H143+J143+L143)</f>
        <v>0</v>
      </c>
      <c r="O143" s="299"/>
    </row>
    <row r="144" spans="1:15" s="293" customFormat="1" ht="75" customHeight="1">
      <c r="A144" s="710"/>
      <c r="B144" s="547" t="s">
        <v>62</v>
      </c>
      <c r="C144" s="548">
        <v>48.1</v>
      </c>
      <c r="D144" s="548">
        <v>0</v>
      </c>
      <c r="E144" s="548"/>
      <c r="F144" s="548"/>
      <c r="G144" s="548"/>
      <c r="H144" s="548"/>
      <c r="I144" s="548">
        <v>0</v>
      </c>
      <c r="J144" s="548"/>
      <c r="K144" s="548"/>
      <c r="L144" s="548"/>
      <c r="M144" s="471">
        <f t="shared" si="51"/>
        <v>0</v>
      </c>
      <c r="N144" s="477">
        <f>SUM(F144+H144+J144+L144)</f>
        <v>0</v>
      </c>
      <c r="O144" s="299"/>
    </row>
    <row r="145" spans="1:15" ht="37.5">
      <c r="A145" s="25" t="s">
        <v>133</v>
      </c>
      <c r="B145" s="62"/>
      <c r="C145" s="29">
        <f t="shared" ref="C145:N145" si="52">SUM(C144+C143+C142+C141+C140)</f>
        <v>2647.1</v>
      </c>
      <c r="D145" s="29">
        <f t="shared" si="52"/>
        <v>2560.1999999999998</v>
      </c>
      <c r="E145" s="29">
        <f t="shared" si="52"/>
        <v>550</v>
      </c>
      <c r="F145" s="29">
        <f t="shared" si="52"/>
        <v>0</v>
      </c>
      <c r="G145" s="29">
        <f t="shared" si="52"/>
        <v>550</v>
      </c>
      <c r="H145" s="29">
        <f t="shared" si="52"/>
        <v>1042.7</v>
      </c>
      <c r="I145" s="29">
        <f>SUM(I144+I143+I142+I141+I140)</f>
        <v>1317.5</v>
      </c>
      <c r="J145" s="29">
        <f t="shared" si="52"/>
        <v>547.1</v>
      </c>
      <c r="K145" s="29">
        <f t="shared" si="52"/>
        <v>142.69999999999999</v>
      </c>
      <c r="L145" s="29">
        <f t="shared" si="52"/>
        <v>969</v>
      </c>
      <c r="M145" s="29">
        <f t="shared" si="52"/>
        <v>2560.1999999999998</v>
      </c>
      <c r="N145" s="29">
        <f t="shared" si="52"/>
        <v>2558.8000000000002</v>
      </c>
    </row>
    <row r="146" spans="1:15" ht="15.75">
      <c r="A146" s="28"/>
      <c r="B146" s="47" t="s">
        <v>137</v>
      </c>
      <c r="C146" s="29"/>
      <c r="D146" s="29"/>
      <c r="E146" s="29"/>
      <c r="F146" s="29"/>
      <c r="G146" s="29"/>
      <c r="H146" s="29"/>
      <c r="I146" s="29"/>
      <c r="J146" s="29"/>
      <c r="K146" s="29"/>
      <c r="L146" s="185"/>
      <c r="M146" s="32"/>
      <c r="N146" s="32"/>
    </row>
    <row r="147" spans="1:15" ht="15.75">
      <c r="A147" s="28"/>
      <c r="B147" s="47" t="s">
        <v>138</v>
      </c>
      <c r="C147" s="29">
        <f t="shared" ref="C147:L147" si="53">SUM(C140+C141+C142+C143+C144)</f>
        <v>2647.1</v>
      </c>
      <c r="D147" s="29">
        <f t="shared" si="53"/>
        <v>2560.1999999999998</v>
      </c>
      <c r="E147" s="29">
        <f t="shared" si="53"/>
        <v>550</v>
      </c>
      <c r="F147" s="29">
        <f t="shared" si="53"/>
        <v>0</v>
      </c>
      <c r="G147" s="29">
        <f t="shared" si="53"/>
        <v>550</v>
      </c>
      <c r="H147" s="29">
        <f t="shared" si="53"/>
        <v>1042.7</v>
      </c>
      <c r="I147" s="29">
        <f t="shared" si="53"/>
        <v>1317.5</v>
      </c>
      <c r="J147" s="29">
        <f t="shared" si="53"/>
        <v>547.1</v>
      </c>
      <c r="K147" s="29">
        <f t="shared" si="53"/>
        <v>142.69999999999999</v>
      </c>
      <c r="L147" s="29">
        <f t="shared" si="53"/>
        <v>969</v>
      </c>
      <c r="M147" s="268">
        <f>SUM(E147+G147+I147+K147)</f>
        <v>2560.1999999999998</v>
      </c>
      <c r="N147" s="268">
        <f>SUM(F147+H147+J147+L147)</f>
        <v>2558.8000000000002</v>
      </c>
    </row>
    <row r="148" spans="1:15" s="1" customFormat="1" ht="32.25" customHeight="1" thickBot="1">
      <c r="A148" s="28"/>
      <c r="B148" s="61" t="s">
        <v>139</v>
      </c>
      <c r="C148" s="29"/>
      <c r="D148" s="29"/>
      <c r="E148" s="29"/>
      <c r="F148" s="29"/>
      <c r="G148" s="29"/>
      <c r="H148" s="29"/>
      <c r="I148" s="29"/>
      <c r="J148" s="29"/>
      <c r="K148" s="29"/>
      <c r="L148" s="185"/>
      <c r="M148" s="26"/>
      <c r="N148" s="194"/>
    </row>
    <row r="149" spans="1:15" s="292" customFormat="1" ht="44.25" customHeight="1">
      <c r="A149" s="709" t="s">
        <v>29</v>
      </c>
      <c r="B149" s="549" t="s">
        <v>285</v>
      </c>
      <c r="C149" s="548">
        <v>414.1</v>
      </c>
      <c r="D149" s="548">
        <v>414.1</v>
      </c>
      <c r="E149" s="550"/>
      <c r="F149" s="550"/>
      <c r="G149" s="548"/>
      <c r="H149" s="550"/>
      <c r="I149" s="548">
        <v>414.1</v>
      </c>
      <c r="J149" s="548"/>
      <c r="K149" s="550"/>
      <c r="L149" s="548">
        <v>286.2</v>
      </c>
      <c r="M149" s="471">
        <f t="shared" ref="M149:M151" si="54">SUM(E149+G149+I149+K149)</f>
        <v>414.1</v>
      </c>
      <c r="N149" s="477">
        <f>SUM(F149+H149+J149+L149)</f>
        <v>286.2</v>
      </c>
      <c r="O149" s="497"/>
    </row>
    <row r="150" spans="1:15" s="292" customFormat="1" ht="44.25" customHeight="1">
      <c r="A150" s="715"/>
      <c r="B150" s="549" t="s">
        <v>304</v>
      </c>
      <c r="C150" s="548">
        <v>2398.5</v>
      </c>
      <c r="D150" s="548">
        <v>2324</v>
      </c>
      <c r="E150" s="550"/>
      <c r="F150" s="550"/>
      <c r="G150" s="548"/>
      <c r="H150" s="550"/>
      <c r="I150" s="548"/>
      <c r="J150" s="548"/>
      <c r="K150" s="548">
        <v>2324</v>
      </c>
      <c r="L150" s="551"/>
      <c r="M150" s="471">
        <f t="shared" si="54"/>
        <v>2324</v>
      </c>
      <c r="N150" s="477">
        <f>SUM(F150+H150+J150+L150)</f>
        <v>0</v>
      </c>
      <c r="O150" s="497"/>
    </row>
    <row r="151" spans="1:15" s="292" customFormat="1" ht="27" customHeight="1">
      <c r="A151" s="716"/>
      <c r="B151" s="549" t="s">
        <v>220</v>
      </c>
      <c r="C151" s="548">
        <v>5111.8999999999996</v>
      </c>
      <c r="D151" s="548">
        <v>5111.8999999999996</v>
      </c>
      <c r="E151" s="548"/>
      <c r="F151" s="550"/>
      <c r="G151" s="548">
        <v>5111.8999999999996</v>
      </c>
      <c r="H151" s="548">
        <v>2963.5</v>
      </c>
      <c r="I151" s="548"/>
      <c r="J151" s="548">
        <v>2148.4</v>
      </c>
      <c r="K151" s="550"/>
      <c r="L151" s="552"/>
      <c r="M151" s="471">
        <f t="shared" si="54"/>
        <v>5111.8999999999996</v>
      </c>
      <c r="N151" s="477">
        <f>SUM(F151+H151+J151+L151)</f>
        <v>5111.8999999999996</v>
      </c>
      <c r="O151" s="497"/>
    </row>
    <row r="152" spans="1:15" ht="27" customHeight="1">
      <c r="A152" s="25" t="s">
        <v>16</v>
      </c>
      <c r="B152" s="62"/>
      <c r="C152" s="29">
        <f t="shared" ref="C152:M152" si="55">SUM(C149+C151+C150)</f>
        <v>7924.5</v>
      </c>
      <c r="D152" s="29">
        <f t="shared" si="55"/>
        <v>7850</v>
      </c>
      <c r="E152" s="29">
        <f t="shared" si="55"/>
        <v>0</v>
      </c>
      <c r="F152" s="29">
        <f t="shared" si="55"/>
        <v>0</v>
      </c>
      <c r="G152" s="29">
        <f t="shared" si="55"/>
        <v>5111.8999999999996</v>
      </c>
      <c r="H152" s="29">
        <f t="shared" si="55"/>
        <v>2963.5</v>
      </c>
      <c r="I152" s="29">
        <f t="shared" si="55"/>
        <v>414.1</v>
      </c>
      <c r="J152" s="29">
        <f t="shared" si="55"/>
        <v>2148.4</v>
      </c>
      <c r="K152" s="29">
        <f t="shared" si="55"/>
        <v>2324</v>
      </c>
      <c r="L152" s="29">
        <f t="shared" si="55"/>
        <v>286.2</v>
      </c>
      <c r="M152" s="29">
        <f t="shared" si="55"/>
        <v>7850</v>
      </c>
      <c r="N152" s="29">
        <f t="shared" ref="N152" si="56">SUM(N149+N151)</f>
        <v>5398.0999999999995</v>
      </c>
    </row>
    <row r="153" spans="1:15" ht="30" customHeight="1">
      <c r="A153" s="711"/>
      <c r="B153" s="47" t="s">
        <v>137</v>
      </c>
      <c r="C153" s="29"/>
      <c r="D153" s="29"/>
      <c r="E153" s="29"/>
      <c r="F153" s="29"/>
      <c r="G153" s="29"/>
      <c r="H153" s="29"/>
      <c r="I153" s="29"/>
      <c r="J153" s="29"/>
      <c r="K153" s="29"/>
      <c r="L153" s="185"/>
      <c r="M153" s="32"/>
      <c r="N153" s="32"/>
    </row>
    <row r="154" spans="1:15" ht="24" customHeight="1">
      <c r="A154" s="717"/>
      <c r="B154" s="47" t="s">
        <v>138</v>
      </c>
      <c r="C154" s="29">
        <f t="shared" ref="C154:L154" si="57">SUM(C151+C149+C150)</f>
        <v>7924.5</v>
      </c>
      <c r="D154" s="29">
        <f t="shared" si="57"/>
        <v>7850</v>
      </c>
      <c r="E154" s="29">
        <f t="shared" si="57"/>
        <v>0</v>
      </c>
      <c r="F154" s="29">
        <f t="shared" si="57"/>
        <v>0</v>
      </c>
      <c r="G154" s="29">
        <f t="shared" si="57"/>
        <v>5111.8999999999996</v>
      </c>
      <c r="H154" s="29">
        <f t="shared" si="57"/>
        <v>2963.5</v>
      </c>
      <c r="I154" s="29">
        <f t="shared" si="57"/>
        <v>414.1</v>
      </c>
      <c r="J154" s="29">
        <f t="shared" si="57"/>
        <v>2148.4</v>
      </c>
      <c r="K154" s="29">
        <f t="shared" si="57"/>
        <v>2324</v>
      </c>
      <c r="L154" s="29">
        <f t="shared" si="57"/>
        <v>286.2</v>
      </c>
      <c r="M154" s="29">
        <f>SUM(G154+I154+K154)</f>
        <v>7850</v>
      </c>
      <c r="N154" s="268">
        <f>SUM(F154+H154+J154+L154)</f>
        <v>5398.0999999999995</v>
      </c>
    </row>
    <row r="155" spans="1:15" s="1" customFormat="1" ht="43.5" customHeight="1" thickBot="1">
      <c r="A155" s="718"/>
      <c r="B155" s="61" t="s">
        <v>139</v>
      </c>
      <c r="C155" s="29">
        <v>0</v>
      </c>
      <c r="D155" s="29">
        <v>0</v>
      </c>
      <c r="E155" s="29">
        <v>0</v>
      </c>
      <c r="F155" s="29">
        <v>0</v>
      </c>
      <c r="G155" s="29">
        <v>0</v>
      </c>
      <c r="H155" s="29">
        <v>0</v>
      </c>
      <c r="I155" s="29">
        <v>0</v>
      </c>
      <c r="J155" s="29">
        <v>0</v>
      </c>
      <c r="K155" s="29">
        <v>0</v>
      </c>
      <c r="L155" s="185">
        <v>0</v>
      </c>
      <c r="M155" s="26"/>
      <c r="N155" s="194"/>
    </row>
    <row r="156" spans="1:15" s="292" customFormat="1" ht="32.25" customHeight="1">
      <c r="A156" s="709" t="s">
        <v>30</v>
      </c>
      <c r="B156" s="553" t="s">
        <v>286</v>
      </c>
      <c r="C156" s="554">
        <v>1395.6</v>
      </c>
      <c r="D156" s="554">
        <v>1355.1</v>
      </c>
      <c r="E156" s="554"/>
      <c r="F156" s="554"/>
      <c r="G156" s="554"/>
      <c r="H156" s="554"/>
      <c r="I156" s="554">
        <v>1355.1</v>
      </c>
      <c r="J156" s="554"/>
      <c r="K156" s="554"/>
      <c r="L156" s="555">
        <v>1355.1</v>
      </c>
      <c r="M156" s="471">
        <f t="shared" ref="M156:M190" si="58">SUM(E156+G156+I156+K156)</f>
        <v>1355.1</v>
      </c>
      <c r="N156" s="477">
        <f t="shared" ref="N156:N190" si="59">SUM(F156+H156+J156+L156)</f>
        <v>1355.1</v>
      </c>
      <c r="O156" s="497"/>
    </row>
    <row r="157" spans="1:15" s="292" customFormat="1" ht="32.25" customHeight="1">
      <c r="A157" s="710"/>
      <c r="B157" s="556" t="s">
        <v>63</v>
      </c>
      <c r="C157" s="554">
        <v>18944</v>
      </c>
      <c r="D157" s="554">
        <v>18883</v>
      </c>
      <c r="E157" s="554">
        <v>5100</v>
      </c>
      <c r="F157" s="554">
        <v>4500</v>
      </c>
      <c r="G157" s="554">
        <v>5100</v>
      </c>
      <c r="H157" s="554">
        <v>5660</v>
      </c>
      <c r="I157" s="554">
        <v>5100</v>
      </c>
      <c r="J157" s="554">
        <v>2685.8</v>
      </c>
      <c r="K157" s="554">
        <v>3583</v>
      </c>
      <c r="L157" s="557">
        <v>5999.2</v>
      </c>
      <c r="M157" s="471">
        <f t="shared" si="58"/>
        <v>18883</v>
      </c>
      <c r="N157" s="477">
        <f t="shared" si="59"/>
        <v>18845</v>
      </c>
      <c r="O157" s="497"/>
    </row>
    <row r="158" spans="1:15" s="292" customFormat="1" ht="27.75" customHeight="1">
      <c r="A158" s="710"/>
      <c r="B158" s="556" t="s">
        <v>161</v>
      </c>
      <c r="C158" s="554">
        <v>103.8</v>
      </c>
      <c r="D158" s="554">
        <v>103.8</v>
      </c>
      <c r="E158" s="554">
        <v>103.8</v>
      </c>
      <c r="F158" s="554">
        <v>103.8</v>
      </c>
      <c r="G158" s="554"/>
      <c r="H158" s="554"/>
      <c r="I158" s="554"/>
      <c r="J158" s="554"/>
      <c r="K158" s="554"/>
      <c r="L158" s="557"/>
      <c r="M158" s="471">
        <f t="shared" si="58"/>
        <v>103.8</v>
      </c>
      <c r="N158" s="477">
        <f t="shared" si="59"/>
        <v>103.8</v>
      </c>
      <c r="O158" s="497"/>
    </row>
    <row r="159" spans="1:15" s="292" customFormat="1" ht="23.25" customHeight="1">
      <c r="A159" s="710"/>
      <c r="B159" s="556" t="s">
        <v>64</v>
      </c>
      <c r="C159" s="554">
        <v>6000</v>
      </c>
      <c r="D159" s="554">
        <v>6000</v>
      </c>
      <c r="E159" s="554">
        <v>1500</v>
      </c>
      <c r="F159" s="554"/>
      <c r="G159" s="554">
        <v>1500</v>
      </c>
      <c r="H159" s="554">
        <v>2645.8</v>
      </c>
      <c r="I159" s="554">
        <v>1500</v>
      </c>
      <c r="J159" s="554">
        <v>1861.5</v>
      </c>
      <c r="K159" s="554">
        <v>1500</v>
      </c>
      <c r="L159" s="557">
        <v>1492.7</v>
      </c>
      <c r="M159" s="471">
        <f t="shared" si="58"/>
        <v>6000</v>
      </c>
      <c r="N159" s="477">
        <f t="shared" si="59"/>
        <v>6000</v>
      </c>
      <c r="O159" s="497"/>
    </row>
    <row r="160" spans="1:15" s="292" customFormat="1" ht="34.5" customHeight="1">
      <c r="A160" s="710"/>
      <c r="B160" s="558" t="s">
        <v>65</v>
      </c>
      <c r="C160" s="544">
        <v>2114.4</v>
      </c>
      <c r="D160" s="544">
        <v>2114.4</v>
      </c>
      <c r="E160" s="545">
        <v>500</v>
      </c>
      <c r="F160" s="545"/>
      <c r="G160" s="545">
        <v>500</v>
      </c>
      <c r="H160" s="545">
        <v>873.3</v>
      </c>
      <c r="I160" s="545">
        <v>500</v>
      </c>
      <c r="J160" s="545"/>
      <c r="K160" s="544">
        <v>614.4</v>
      </c>
      <c r="L160" s="544">
        <v>1241.0999999999999</v>
      </c>
      <c r="M160" s="471">
        <f t="shared" si="58"/>
        <v>2114.4</v>
      </c>
      <c r="N160" s="477">
        <f t="shared" si="59"/>
        <v>2114.3999999999996</v>
      </c>
      <c r="O160" s="497"/>
    </row>
    <row r="161" spans="1:15" s="292" customFormat="1" ht="41.25" customHeight="1">
      <c r="A161" s="710"/>
      <c r="B161" s="558" t="s">
        <v>66</v>
      </c>
      <c r="C161" s="544">
        <v>1791</v>
      </c>
      <c r="D161" s="544">
        <v>1791</v>
      </c>
      <c r="E161" s="544">
        <v>400</v>
      </c>
      <c r="F161" s="544"/>
      <c r="G161" s="544">
        <v>400</v>
      </c>
      <c r="H161" s="544">
        <v>210.71</v>
      </c>
      <c r="I161" s="544">
        <v>400</v>
      </c>
      <c r="J161" s="544">
        <v>489.09</v>
      </c>
      <c r="K161" s="544">
        <v>591</v>
      </c>
      <c r="L161" s="559">
        <v>1091.2</v>
      </c>
      <c r="M161" s="471">
        <f t="shared" si="58"/>
        <v>1791</v>
      </c>
      <c r="N161" s="477">
        <f t="shared" si="59"/>
        <v>1791</v>
      </c>
      <c r="O161" s="497"/>
    </row>
    <row r="162" spans="1:15" s="292" customFormat="1" ht="32.25" customHeight="1">
      <c r="A162" s="710"/>
      <c r="B162" s="558" t="s">
        <v>80</v>
      </c>
      <c r="C162" s="544">
        <v>1287</v>
      </c>
      <c r="D162" s="544">
        <v>1287</v>
      </c>
      <c r="E162" s="544"/>
      <c r="F162" s="544"/>
      <c r="G162" s="544">
        <v>1000</v>
      </c>
      <c r="H162" s="544"/>
      <c r="I162" s="544">
        <v>287</v>
      </c>
      <c r="J162" s="544">
        <v>583.98</v>
      </c>
      <c r="K162" s="544"/>
      <c r="L162" s="559">
        <v>703.02</v>
      </c>
      <c r="M162" s="471">
        <f t="shared" si="58"/>
        <v>1287</v>
      </c>
      <c r="N162" s="477">
        <f t="shared" si="59"/>
        <v>1287</v>
      </c>
      <c r="O162" s="497"/>
    </row>
    <row r="163" spans="1:15" s="292" customFormat="1" ht="32.25" customHeight="1">
      <c r="A163" s="710"/>
      <c r="B163" s="558" t="s">
        <v>287</v>
      </c>
      <c r="C163" s="544">
        <v>1037.2</v>
      </c>
      <c r="D163" s="544">
        <v>1037.1199999999999</v>
      </c>
      <c r="E163" s="544"/>
      <c r="F163" s="544"/>
      <c r="G163" s="544">
        <v>1037.1199999999999</v>
      </c>
      <c r="H163" s="544">
        <v>1037.1199999999999</v>
      </c>
      <c r="I163" s="544"/>
      <c r="J163" s="544"/>
      <c r="K163" s="544"/>
      <c r="L163" s="559"/>
      <c r="M163" s="471">
        <f t="shared" si="58"/>
        <v>1037.1199999999999</v>
      </c>
      <c r="N163" s="477">
        <f t="shared" si="59"/>
        <v>1037.1199999999999</v>
      </c>
      <c r="O163" s="497"/>
    </row>
    <row r="164" spans="1:15" s="292" customFormat="1" ht="27" customHeight="1">
      <c r="A164" s="710"/>
      <c r="B164" s="558" t="s">
        <v>81</v>
      </c>
      <c r="C164" s="544">
        <v>396</v>
      </c>
      <c r="D164" s="544">
        <v>396</v>
      </c>
      <c r="E164" s="544"/>
      <c r="F164" s="544"/>
      <c r="G164" s="544">
        <v>396</v>
      </c>
      <c r="H164" s="544">
        <v>99</v>
      </c>
      <c r="I164" s="544"/>
      <c r="J164" s="544">
        <v>198</v>
      </c>
      <c r="K164" s="544"/>
      <c r="L164" s="559">
        <v>99</v>
      </c>
      <c r="M164" s="471">
        <f t="shared" si="58"/>
        <v>396</v>
      </c>
      <c r="N164" s="477">
        <f t="shared" si="59"/>
        <v>396</v>
      </c>
      <c r="O164" s="497"/>
    </row>
    <row r="165" spans="1:15" s="292" customFormat="1" ht="33.75" customHeight="1">
      <c r="A165" s="710"/>
      <c r="B165" s="558" t="s">
        <v>82</v>
      </c>
      <c r="C165" s="544">
        <v>1100</v>
      </c>
      <c r="D165" s="544">
        <v>1100</v>
      </c>
      <c r="E165" s="544"/>
      <c r="F165" s="544"/>
      <c r="G165" s="544">
        <v>200</v>
      </c>
      <c r="H165" s="544"/>
      <c r="I165" s="544">
        <v>200</v>
      </c>
      <c r="J165" s="544">
        <v>620.9</v>
      </c>
      <c r="K165" s="544">
        <v>700</v>
      </c>
      <c r="L165" s="559">
        <v>479.1</v>
      </c>
      <c r="M165" s="471">
        <f t="shared" si="58"/>
        <v>1100</v>
      </c>
      <c r="N165" s="477">
        <f t="shared" si="59"/>
        <v>1100</v>
      </c>
      <c r="O165" s="497"/>
    </row>
    <row r="166" spans="1:15" s="292" customFormat="1" ht="32.25" customHeight="1">
      <c r="A166" s="710"/>
      <c r="B166" s="558" t="s">
        <v>84</v>
      </c>
      <c r="C166" s="544">
        <v>4062</v>
      </c>
      <c r="D166" s="544">
        <v>3998.4</v>
      </c>
      <c r="E166" s="544">
        <v>500</v>
      </c>
      <c r="F166" s="544"/>
      <c r="G166" s="544">
        <v>800</v>
      </c>
      <c r="H166" s="544">
        <v>737.6</v>
      </c>
      <c r="I166" s="544">
        <v>1702</v>
      </c>
      <c r="J166" s="544">
        <v>331.7</v>
      </c>
      <c r="K166" s="544">
        <v>996.4</v>
      </c>
      <c r="L166" s="559">
        <v>2909.1</v>
      </c>
      <c r="M166" s="471">
        <f t="shared" si="58"/>
        <v>3998.4</v>
      </c>
      <c r="N166" s="477">
        <f t="shared" si="59"/>
        <v>3978.3999999999996</v>
      </c>
      <c r="O166" s="497"/>
    </row>
    <row r="167" spans="1:15" s="292" customFormat="1" ht="45.75" customHeight="1">
      <c r="A167" s="710"/>
      <c r="B167" s="558" t="s">
        <v>146</v>
      </c>
      <c r="C167" s="544">
        <v>558</v>
      </c>
      <c r="D167" s="544">
        <v>491.2</v>
      </c>
      <c r="E167" s="544"/>
      <c r="F167" s="544"/>
      <c r="G167" s="544">
        <v>491.2</v>
      </c>
      <c r="H167" s="544"/>
      <c r="I167" s="544"/>
      <c r="J167" s="544"/>
      <c r="K167" s="544"/>
      <c r="L167" s="559">
        <v>491.2</v>
      </c>
      <c r="M167" s="471">
        <f t="shared" si="58"/>
        <v>491.2</v>
      </c>
      <c r="N167" s="477">
        <f t="shared" si="59"/>
        <v>491.2</v>
      </c>
      <c r="O167" s="497"/>
    </row>
    <row r="168" spans="1:15" s="292" customFormat="1" ht="32.25" customHeight="1">
      <c r="A168" s="710"/>
      <c r="B168" s="558" t="s">
        <v>119</v>
      </c>
      <c r="C168" s="544">
        <v>795.7</v>
      </c>
      <c r="D168" s="544">
        <v>795.7</v>
      </c>
      <c r="E168" s="544"/>
      <c r="F168" s="544"/>
      <c r="G168" s="544">
        <v>753.7</v>
      </c>
      <c r="H168" s="544">
        <v>571.6</v>
      </c>
      <c r="I168" s="544">
        <v>42</v>
      </c>
      <c r="J168" s="544">
        <v>224.1</v>
      </c>
      <c r="K168" s="544"/>
      <c r="L168" s="559"/>
      <c r="M168" s="471">
        <f t="shared" si="58"/>
        <v>795.7</v>
      </c>
      <c r="N168" s="477">
        <f t="shared" si="59"/>
        <v>795.7</v>
      </c>
      <c r="O168" s="497"/>
    </row>
    <row r="169" spans="1:15" s="292" customFormat="1" ht="47.25" customHeight="1">
      <c r="A169" s="710"/>
      <c r="B169" s="558" t="s">
        <v>67</v>
      </c>
      <c r="C169" s="544">
        <v>380</v>
      </c>
      <c r="D169" s="544">
        <v>380</v>
      </c>
      <c r="E169" s="544">
        <v>80</v>
      </c>
      <c r="F169" s="544"/>
      <c r="G169" s="544">
        <v>100</v>
      </c>
      <c r="H169" s="544"/>
      <c r="I169" s="544">
        <v>100</v>
      </c>
      <c r="J169" s="544">
        <v>375.7</v>
      </c>
      <c r="K169" s="544">
        <v>100</v>
      </c>
      <c r="L169" s="559">
        <v>4.3</v>
      </c>
      <c r="M169" s="471">
        <f t="shared" si="58"/>
        <v>380</v>
      </c>
      <c r="N169" s="477">
        <f t="shared" si="59"/>
        <v>380</v>
      </c>
      <c r="O169" s="497"/>
    </row>
    <row r="170" spans="1:15" s="292" customFormat="1" ht="32.25" customHeight="1">
      <c r="A170" s="710"/>
      <c r="B170" s="547" t="s">
        <v>68</v>
      </c>
      <c r="C170" s="544">
        <v>500</v>
      </c>
      <c r="D170" s="544">
        <v>500</v>
      </c>
      <c r="E170" s="544">
        <v>250</v>
      </c>
      <c r="F170" s="544"/>
      <c r="G170" s="544">
        <v>250</v>
      </c>
      <c r="H170" s="544">
        <v>250</v>
      </c>
      <c r="I170" s="544"/>
      <c r="J170" s="544">
        <v>124.9</v>
      </c>
      <c r="K170" s="544"/>
      <c r="L170" s="559">
        <v>125.1</v>
      </c>
      <c r="M170" s="471">
        <f t="shared" si="58"/>
        <v>500</v>
      </c>
      <c r="N170" s="477">
        <f t="shared" si="59"/>
        <v>500</v>
      </c>
      <c r="O170" s="497"/>
    </row>
    <row r="171" spans="1:15" s="292" customFormat="1" ht="38.25" customHeight="1">
      <c r="A171" s="710"/>
      <c r="B171" s="558" t="s">
        <v>69</v>
      </c>
      <c r="C171" s="544">
        <v>300</v>
      </c>
      <c r="D171" s="544">
        <v>300</v>
      </c>
      <c r="E171" s="544">
        <v>100</v>
      </c>
      <c r="F171" s="544"/>
      <c r="G171" s="544">
        <v>100</v>
      </c>
      <c r="H171" s="544"/>
      <c r="I171" s="544">
        <v>100</v>
      </c>
      <c r="J171" s="544">
        <v>264.5</v>
      </c>
      <c r="K171" s="544"/>
      <c r="L171" s="559">
        <v>35.5</v>
      </c>
      <c r="M171" s="471">
        <f t="shared" si="58"/>
        <v>300</v>
      </c>
      <c r="N171" s="477">
        <f t="shared" si="59"/>
        <v>300</v>
      </c>
      <c r="O171" s="497"/>
    </row>
    <row r="172" spans="1:15" s="293" customFormat="1" ht="33.75" customHeight="1">
      <c r="A172" s="710"/>
      <c r="B172" s="560" t="s">
        <v>70</v>
      </c>
      <c r="C172" s="544">
        <v>14705</v>
      </c>
      <c r="D172" s="544">
        <v>14705</v>
      </c>
      <c r="E172" s="544">
        <v>5000</v>
      </c>
      <c r="F172" s="544"/>
      <c r="G172" s="544">
        <v>4000</v>
      </c>
      <c r="H172" s="544">
        <v>8587</v>
      </c>
      <c r="I172" s="544">
        <v>1714</v>
      </c>
      <c r="J172" s="544">
        <v>2127</v>
      </c>
      <c r="K172" s="544">
        <v>3991</v>
      </c>
      <c r="L172" s="559">
        <v>3991</v>
      </c>
      <c r="M172" s="471">
        <f t="shared" si="58"/>
        <v>14705</v>
      </c>
      <c r="N172" s="477">
        <f t="shared" si="59"/>
        <v>14705</v>
      </c>
      <c r="O172" s="299"/>
    </row>
    <row r="173" spans="1:15" s="293" customFormat="1" ht="35.25" customHeight="1">
      <c r="A173" s="710"/>
      <c r="B173" s="558" t="s">
        <v>71</v>
      </c>
      <c r="C173" s="544">
        <v>2401.3000000000002</v>
      </c>
      <c r="D173" s="544">
        <v>2311.9</v>
      </c>
      <c r="E173" s="544">
        <v>1500</v>
      </c>
      <c r="F173" s="544"/>
      <c r="G173" s="544">
        <v>811.9</v>
      </c>
      <c r="H173" s="544">
        <v>921.74</v>
      </c>
      <c r="I173" s="544"/>
      <c r="J173" s="544">
        <v>797.5</v>
      </c>
      <c r="K173" s="544"/>
      <c r="L173" s="559">
        <v>592.71</v>
      </c>
      <c r="M173" s="471">
        <f t="shared" si="58"/>
        <v>2311.9</v>
      </c>
      <c r="N173" s="477">
        <f t="shared" si="59"/>
        <v>2311.9499999999998</v>
      </c>
      <c r="O173" s="299"/>
    </row>
    <row r="174" spans="1:15" s="293" customFormat="1" ht="30.75" customHeight="1">
      <c r="A174" s="710"/>
      <c r="B174" s="558" t="s">
        <v>72</v>
      </c>
      <c r="C174" s="544">
        <v>3000</v>
      </c>
      <c r="D174" s="544">
        <v>3000</v>
      </c>
      <c r="E174" s="544">
        <v>3000</v>
      </c>
      <c r="F174" s="544"/>
      <c r="G174" s="544"/>
      <c r="H174" s="544">
        <v>3000</v>
      </c>
      <c r="I174" s="544"/>
      <c r="J174" s="544"/>
      <c r="K174" s="544"/>
      <c r="L174" s="559"/>
      <c r="M174" s="471">
        <f t="shared" si="58"/>
        <v>3000</v>
      </c>
      <c r="N174" s="477">
        <f t="shared" si="59"/>
        <v>3000</v>
      </c>
      <c r="O174" s="299"/>
    </row>
    <row r="175" spans="1:15" s="293" customFormat="1" ht="54.75" customHeight="1">
      <c r="A175" s="710"/>
      <c r="B175" s="558" t="s">
        <v>166</v>
      </c>
      <c r="C175" s="544">
        <v>542.5</v>
      </c>
      <c r="D175" s="544">
        <v>542.5</v>
      </c>
      <c r="E175" s="544"/>
      <c r="F175" s="544"/>
      <c r="G175" s="544">
        <v>542.5</v>
      </c>
      <c r="H175" s="544"/>
      <c r="I175" s="544"/>
      <c r="J175" s="544">
        <v>542.5</v>
      </c>
      <c r="K175" s="544"/>
      <c r="L175" s="559"/>
      <c r="M175" s="471">
        <f t="shared" si="58"/>
        <v>542.5</v>
      </c>
      <c r="N175" s="477">
        <f t="shared" si="59"/>
        <v>542.5</v>
      </c>
      <c r="O175" s="299"/>
    </row>
    <row r="176" spans="1:15" s="293" customFormat="1" ht="45.75" customHeight="1">
      <c r="A176" s="710"/>
      <c r="B176" s="558" t="s">
        <v>73</v>
      </c>
      <c r="C176" s="544">
        <v>200</v>
      </c>
      <c r="D176" s="544">
        <v>199.8</v>
      </c>
      <c r="E176" s="544"/>
      <c r="F176" s="544"/>
      <c r="G176" s="544">
        <v>199.8</v>
      </c>
      <c r="H176" s="544"/>
      <c r="I176" s="544"/>
      <c r="J176" s="544">
        <v>199.8</v>
      </c>
      <c r="K176" s="544"/>
      <c r="L176" s="561"/>
      <c r="M176" s="471">
        <f t="shared" si="58"/>
        <v>199.8</v>
      </c>
      <c r="N176" s="477">
        <f t="shared" si="59"/>
        <v>199.8</v>
      </c>
      <c r="O176" s="299"/>
    </row>
    <row r="177" spans="1:15" s="293" customFormat="1" ht="54" customHeight="1">
      <c r="A177" s="710"/>
      <c r="B177" s="558" t="s">
        <v>74</v>
      </c>
      <c r="C177" s="544">
        <v>35080.800000000003</v>
      </c>
      <c r="D177" s="544">
        <v>35043.699999999997</v>
      </c>
      <c r="E177" s="544">
        <v>9000</v>
      </c>
      <c r="F177" s="544">
        <v>8700</v>
      </c>
      <c r="G177" s="544">
        <v>9000</v>
      </c>
      <c r="H177" s="544">
        <v>8408.2000000000007</v>
      </c>
      <c r="I177" s="544">
        <v>9286</v>
      </c>
      <c r="J177" s="544">
        <v>11519.2</v>
      </c>
      <c r="K177" s="544">
        <v>7757.7</v>
      </c>
      <c r="L177" s="559">
        <v>6416.3</v>
      </c>
      <c r="M177" s="471">
        <f t="shared" si="58"/>
        <v>35043.699999999997</v>
      </c>
      <c r="N177" s="477">
        <f t="shared" si="59"/>
        <v>35043.700000000004</v>
      </c>
      <c r="O177" s="299"/>
    </row>
    <row r="178" spans="1:15" s="293" customFormat="1" ht="37.5" customHeight="1">
      <c r="A178" s="710"/>
      <c r="B178" s="558" t="s">
        <v>75</v>
      </c>
      <c r="C178" s="544">
        <v>547.25</v>
      </c>
      <c r="D178" s="544">
        <v>547.25</v>
      </c>
      <c r="E178" s="544"/>
      <c r="F178" s="544"/>
      <c r="G178" s="544">
        <v>500</v>
      </c>
      <c r="H178" s="544">
        <v>487.6</v>
      </c>
      <c r="I178" s="544">
        <v>47.25</v>
      </c>
      <c r="J178" s="544">
        <v>59.65</v>
      </c>
      <c r="K178" s="544"/>
      <c r="L178" s="559"/>
      <c r="M178" s="471">
        <f t="shared" si="58"/>
        <v>547.25</v>
      </c>
      <c r="N178" s="477">
        <f t="shared" si="59"/>
        <v>547.25</v>
      </c>
      <c r="O178" s="299"/>
    </row>
    <row r="179" spans="1:15" s="293" customFormat="1" ht="33" customHeight="1">
      <c r="A179" s="710"/>
      <c r="B179" s="558" t="s">
        <v>76</v>
      </c>
      <c r="C179" s="544">
        <v>1451.25</v>
      </c>
      <c r="D179" s="544">
        <v>1451.2</v>
      </c>
      <c r="E179" s="544">
        <v>250</v>
      </c>
      <c r="F179" s="544"/>
      <c r="G179" s="544">
        <v>300</v>
      </c>
      <c r="H179" s="544">
        <v>544.13</v>
      </c>
      <c r="I179" s="544">
        <v>300</v>
      </c>
      <c r="J179" s="544">
        <v>527.41999999999996</v>
      </c>
      <c r="K179" s="544">
        <v>601.20000000000005</v>
      </c>
      <c r="L179" s="559">
        <v>379.65</v>
      </c>
      <c r="M179" s="471">
        <f t="shared" si="58"/>
        <v>1451.2</v>
      </c>
      <c r="N179" s="477">
        <f t="shared" si="59"/>
        <v>1451.1999999999998</v>
      </c>
      <c r="O179" s="299"/>
    </row>
    <row r="180" spans="1:15" s="293" customFormat="1" ht="54" customHeight="1">
      <c r="A180" s="710"/>
      <c r="B180" s="558" t="s">
        <v>77</v>
      </c>
      <c r="C180" s="544">
        <v>159</v>
      </c>
      <c r="D180" s="544">
        <v>159</v>
      </c>
      <c r="E180" s="544">
        <v>50</v>
      </c>
      <c r="F180" s="544"/>
      <c r="G180" s="544">
        <v>50</v>
      </c>
      <c r="H180" s="544">
        <v>29.5</v>
      </c>
      <c r="I180" s="544">
        <v>59</v>
      </c>
      <c r="J180" s="544">
        <v>10.1</v>
      </c>
      <c r="K180" s="544"/>
      <c r="L180" s="559">
        <v>119.4</v>
      </c>
      <c r="M180" s="471">
        <f t="shared" si="58"/>
        <v>159</v>
      </c>
      <c r="N180" s="477">
        <f t="shared" si="59"/>
        <v>159</v>
      </c>
      <c r="O180" s="299"/>
    </row>
    <row r="181" spans="1:15" s="293" customFormat="1" ht="28.5" customHeight="1">
      <c r="A181" s="710"/>
      <c r="B181" s="558" t="s">
        <v>288</v>
      </c>
      <c r="C181" s="544">
        <v>1140</v>
      </c>
      <c r="D181" s="544">
        <v>1140</v>
      </c>
      <c r="E181" s="544">
        <v>500</v>
      </c>
      <c r="F181" s="544"/>
      <c r="G181" s="544">
        <v>590</v>
      </c>
      <c r="H181" s="544">
        <v>515</v>
      </c>
      <c r="I181" s="544">
        <v>50</v>
      </c>
      <c r="J181" s="544">
        <v>565</v>
      </c>
      <c r="K181" s="544"/>
      <c r="L181" s="559">
        <v>10</v>
      </c>
      <c r="M181" s="471">
        <f t="shared" si="58"/>
        <v>1140</v>
      </c>
      <c r="N181" s="477">
        <f t="shared" si="59"/>
        <v>1090</v>
      </c>
      <c r="O181" s="299"/>
    </row>
    <row r="182" spans="1:15" s="293" customFormat="1" ht="44.25" customHeight="1">
      <c r="A182" s="710"/>
      <c r="B182" s="558" t="s">
        <v>78</v>
      </c>
      <c r="C182" s="544">
        <v>250</v>
      </c>
      <c r="D182" s="544">
        <v>250</v>
      </c>
      <c r="E182" s="544"/>
      <c r="F182" s="544"/>
      <c r="G182" s="544">
        <v>250</v>
      </c>
      <c r="H182" s="544"/>
      <c r="I182" s="544"/>
      <c r="J182" s="544"/>
      <c r="K182" s="544"/>
      <c r="L182" s="559">
        <v>250</v>
      </c>
      <c r="M182" s="471">
        <f t="shared" si="58"/>
        <v>250</v>
      </c>
      <c r="N182" s="477">
        <f t="shared" si="59"/>
        <v>250</v>
      </c>
      <c r="O182" s="299"/>
    </row>
    <row r="183" spans="1:15" s="293" customFormat="1" ht="35.25" customHeight="1">
      <c r="A183" s="710"/>
      <c r="B183" s="558" t="s">
        <v>147</v>
      </c>
      <c r="C183" s="544">
        <v>250</v>
      </c>
      <c r="D183" s="544">
        <v>250</v>
      </c>
      <c r="E183" s="544"/>
      <c r="F183" s="544"/>
      <c r="G183" s="544"/>
      <c r="H183" s="544"/>
      <c r="I183" s="544">
        <v>250</v>
      </c>
      <c r="J183" s="544">
        <v>250</v>
      </c>
      <c r="K183" s="544"/>
      <c r="L183" s="559"/>
      <c r="M183" s="471">
        <f t="shared" si="58"/>
        <v>250</v>
      </c>
      <c r="N183" s="477">
        <f t="shared" si="59"/>
        <v>250</v>
      </c>
      <c r="O183" s="299"/>
    </row>
    <row r="184" spans="1:15" s="293" customFormat="1" ht="49.5" customHeight="1">
      <c r="A184" s="710"/>
      <c r="B184" s="558" t="s">
        <v>226</v>
      </c>
      <c r="C184" s="544">
        <v>1226.9000000000001</v>
      </c>
      <c r="D184" s="544">
        <v>1226.9000000000001</v>
      </c>
      <c r="E184" s="544">
        <v>1226.9000000000001</v>
      </c>
      <c r="F184" s="544">
        <v>1226.9000000000001</v>
      </c>
      <c r="G184" s="544"/>
      <c r="H184" s="544"/>
      <c r="I184" s="544"/>
      <c r="J184" s="544"/>
      <c r="K184" s="544"/>
      <c r="L184" s="559"/>
      <c r="M184" s="471">
        <f t="shared" si="58"/>
        <v>1226.9000000000001</v>
      </c>
      <c r="N184" s="477">
        <f t="shared" si="59"/>
        <v>1226.9000000000001</v>
      </c>
      <c r="O184" s="299"/>
    </row>
    <row r="185" spans="1:15" s="293" customFormat="1" ht="49.5" customHeight="1">
      <c r="A185" s="710"/>
      <c r="B185" s="558" t="s">
        <v>297</v>
      </c>
      <c r="C185" s="544">
        <v>11812.64</v>
      </c>
      <c r="D185" s="544">
        <v>11812.64</v>
      </c>
      <c r="E185" s="544"/>
      <c r="F185" s="544"/>
      <c r="G185" s="544"/>
      <c r="H185" s="544"/>
      <c r="I185" s="544"/>
      <c r="J185" s="544"/>
      <c r="K185" s="544">
        <v>11812.64</v>
      </c>
      <c r="L185" s="559"/>
      <c r="M185" s="471">
        <f t="shared" si="58"/>
        <v>11812.64</v>
      </c>
      <c r="N185" s="477">
        <f t="shared" si="59"/>
        <v>0</v>
      </c>
      <c r="O185" s="299"/>
    </row>
    <row r="186" spans="1:15" s="293" customFormat="1" ht="40.5" customHeight="1">
      <c r="A186" s="710"/>
      <c r="B186" s="558" t="s">
        <v>79</v>
      </c>
      <c r="C186" s="544">
        <v>3400</v>
      </c>
      <c r="D186" s="544">
        <v>3394.1</v>
      </c>
      <c r="E186" s="544"/>
      <c r="F186" s="544"/>
      <c r="G186" s="544">
        <v>2400</v>
      </c>
      <c r="H186" s="544">
        <v>2399.1</v>
      </c>
      <c r="I186" s="544">
        <v>1000</v>
      </c>
      <c r="J186" s="544"/>
      <c r="K186" s="544"/>
      <c r="L186" s="559">
        <v>995</v>
      </c>
      <c r="M186" s="471">
        <f t="shared" si="58"/>
        <v>3400</v>
      </c>
      <c r="N186" s="477">
        <f t="shared" si="59"/>
        <v>3394.1</v>
      </c>
      <c r="O186" s="299"/>
    </row>
    <row r="187" spans="1:15" s="293" customFormat="1" ht="44.25" customHeight="1">
      <c r="A187" s="710"/>
      <c r="B187" s="558" t="s">
        <v>83</v>
      </c>
      <c r="C187" s="544">
        <v>563.70000000000005</v>
      </c>
      <c r="D187" s="544">
        <v>563.70000000000005</v>
      </c>
      <c r="E187" s="544">
        <v>113.7</v>
      </c>
      <c r="F187" s="544">
        <v>113.7</v>
      </c>
      <c r="G187" s="544">
        <v>100</v>
      </c>
      <c r="H187" s="544"/>
      <c r="I187" s="544">
        <v>100</v>
      </c>
      <c r="J187" s="544">
        <v>186.3</v>
      </c>
      <c r="K187" s="544">
        <v>250</v>
      </c>
      <c r="L187" s="559">
        <v>263.60000000000002</v>
      </c>
      <c r="M187" s="471">
        <f t="shared" si="58"/>
        <v>563.70000000000005</v>
      </c>
      <c r="N187" s="477">
        <f t="shared" si="59"/>
        <v>563.6</v>
      </c>
      <c r="O187" s="299"/>
    </row>
    <row r="188" spans="1:15" s="293" customFormat="1" ht="36" customHeight="1">
      <c r="A188" s="710"/>
      <c r="B188" s="558" t="s">
        <v>85</v>
      </c>
      <c r="C188" s="544">
        <v>100</v>
      </c>
      <c r="D188" s="544">
        <v>0</v>
      </c>
      <c r="E188" s="544"/>
      <c r="F188" s="544"/>
      <c r="G188" s="544">
        <v>0</v>
      </c>
      <c r="H188" s="544"/>
      <c r="I188" s="544"/>
      <c r="J188" s="544"/>
      <c r="K188" s="544"/>
      <c r="L188" s="559"/>
      <c r="M188" s="471">
        <f t="shared" si="58"/>
        <v>0</v>
      </c>
      <c r="N188" s="477">
        <f t="shared" si="59"/>
        <v>0</v>
      </c>
      <c r="O188" s="299"/>
    </row>
    <row r="189" spans="1:15" s="293" customFormat="1" ht="29.25" customHeight="1">
      <c r="A189" s="710"/>
      <c r="B189" s="558" t="s">
        <v>289</v>
      </c>
      <c r="C189" s="544">
        <v>200</v>
      </c>
      <c r="D189" s="544">
        <v>198.5</v>
      </c>
      <c r="E189" s="544"/>
      <c r="F189" s="544"/>
      <c r="G189" s="544">
        <v>198.5</v>
      </c>
      <c r="H189" s="544">
        <v>198.53</v>
      </c>
      <c r="I189" s="544"/>
      <c r="J189" s="544"/>
      <c r="K189" s="544"/>
      <c r="L189" s="559"/>
      <c r="M189" s="471">
        <f t="shared" si="58"/>
        <v>198.5</v>
      </c>
      <c r="N189" s="477">
        <f t="shared" si="59"/>
        <v>198.53</v>
      </c>
      <c r="O189" s="299"/>
    </row>
    <row r="190" spans="1:15" s="293" customFormat="1" ht="36" customHeight="1">
      <c r="A190" s="710"/>
      <c r="B190" s="558" t="s">
        <v>148</v>
      </c>
      <c r="C190" s="544">
        <v>440</v>
      </c>
      <c r="D190" s="544">
        <v>440</v>
      </c>
      <c r="E190" s="544"/>
      <c r="F190" s="544"/>
      <c r="G190" s="544">
        <v>440</v>
      </c>
      <c r="H190" s="544"/>
      <c r="I190" s="544"/>
      <c r="J190" s="544">
        <v>440</v>
      </c>
      <c r="K190" s="544"/>
      <c r="L190" s="559"/>
      <c r="M190" s="471">
        <f t="shared" si="58"/>
        <v>440</v>
      </c>
      <c r="N190" s="477">
        <f t="shared" si="59"/>
        <v>440</v>
      </c>
      <c r="O190" s="299"/>
    </row>
    <row r="191" spans="1:15" ht="27" customHeight="1">
      <c r="A191" s="25" t="s">
        <v>16</v>
      </c>
      <c r="B191" s="62"/>
      <c r="C191" s="31">
        <f>SUM(C156+C157+C185+C158+C159+C160+C161+C162+C163+C164+C165+C166+C167+C168+C169+C170+C171+C172+C173+C174+C175+C176+C177+C178+C179+C180+C181+C182+C183+C184+C186+C187+C188+C189+C190)</f>
        <v>118235.04</v>
      </c>
      <c r="D191" s="31">
        <f t="shared" ref="D191:N191" si="60">SUM(D156+D157+D185+D158+D159+D160+D161+D162+D163+D164+D165+D166+D167+D168+D169+D170+D171+D172+D173+D174+D175+D176+D177+D178+D179+D180+D181+D182+D183+D184+D186+D187+D188+D189+D190)</f>
        <v>117768.90999999997</v>
      </c>
      <c r="E191" s="31">
        <f t="shared" si="60"/>
        <v>29174.400000000001</v>
      </c>
      <c r="F191" s="31">
        <f t="shared" si="60"/>
        <v>14644.4</v>
      </c>
      <c r="G191" s="31">
        <f t="shared" si="60"/>
        <v>32010.720000000001</v>
      </c>
      <c r="H191" s="31">
        <f t="shared" si="60"/>
        <v>37175.929999999993</v>
      </c>
      <c r="I191" s="31">
        <f t="shared" si="60"/>
        <v>24092.35</v>
      </c>
      <c r="J191" s="31">
        <f t="shared" si="60"/>
        <v>24984.639999999996</v>
      </c>
      <c r="K191" s="31">
        <f t="shared" si="60"/>
        <v>32497.340000000004</v>
      </c>
      <c r="L191" s="31">
        <f t="shared" si="60"/>
        <v>29043.280000000002</v>
      </c>
      <c r="M191" s="31">
        <f t="shared" si="60"/>
        <v>117774.80999999997</v>
      </c>
      <c r="N191" s="31">
        <f t="shared" si="60"/>
        <v>105848.25</v>
      </c>
    </row>
    <row r="192" spans="1:15" ht="27.75" customHeight="1">
      <c r="A192" s="719"/>
      <c r="B192" s="47" t="s">
        <v>137</v>
      </c>
      <c r="C192" s="31"/>
      <c r="D192" s="31"/>
      <c r="E192" s="31"/>
      <c r="F192" s="31"/>
      <c r="G192" s="31"/>
      <c r="H192" s="31"/>
      <c r="I192" s="31"/>
      <c r="J192" s="31"/>
      <c r="K192" s="31"/>
      <c r="L192" s="182"/>
      <c r="M192" s="26"/>
      <c r="N192" s="32"/>
    </row>
    <row r="193" spans="1:15" ht="27" customHeight="1">
      <c r="A193" s="720"/>
      <c r="B193" s="47" t="s">
        <v>138</v>
      </c>
      <c r="C193" s="31">
        <f t="shared" ref="C193:L193" si="61">SUM(C190+C189+C188+C187+C186+C184+C183+C182+C181+C180+C179+C178+C177+C176+C175+C174+C173+C172+C171+C170+C169+C168+C167+C166+C185+C165+C164+C163+C162+C161+C160+C159+C158+C157+C156)</f>
        <v>118235.04000000001</v>
      </c>
      <c r="D193" s="31">
        <f t="shared" si="61"/>
        <v>117768.90999999999</v>
      </c>
      <c r="E193" s="31">
        <f t="shared" si="61"/>
        <v>29174.399999999998</v>
      </c>
      <c r="F193" s="31">
        <f t="shared" si="61"/>
        <v>14644.4</v>
      </c>
      <c r="G193" s="31">
        <f t="shared" si="61"/>
        <v>32010.719999999998</v>
      </c>
      <c r="H193" s="31">
        <f t="shared" si="61"/>
        <v>37175.929999999993</v>
      </c>
      <c r="I193" s="31">
        <f t="shared" si="61"/>
        <v>24092.35</v>
      </c>
      <c r="J193" s="31">
        <f t="shared" si="61"/>
        <v>24984.640000000003</v>
      </c>
      <c r="K193" s="31">
        <f t="shared" si="61"/>
        <v>32497.34</v>
      </c>
      <c r="L193" s="31">
        <f t="shared" si="61"/>
        <v>29043.279999999999</v>
      </c>
      <c r="M193" s="31">
        <f>SUM(E193+G193+I193+K193)</f>
        <v>117774.81</v>
      </c>
      <c r="N193" s="31">
        <f t="shared" ref="N193" si="62">SUM(N190+N189+N188+N187+N186+N184+N183+N182+N181+N180+N179+N178+N177+N176+N175+N174+N173+N172+N171+N170+N169+N168+N167+N166+N165+N164+N163+N162+N161+N160+N159+N158+N157+N156)</f>
        <v>105848.24999999999</v>
      </c>
    </row>
    <row r="194" spans="1:15" s="1" customFormat="1" ht="32.25" customHeight="1" thickBot="1">
      <c r="A194" s="721"/>
      <c r="B194" s="61" t="s">
        <v>139</v>
      </c>
      <c r="C194" s="31"/>
      <c r="D194" s="31"/>
      <c r="E194" s="31"/>
      <c r="F194" s="31"/>
      <c r="G194" s="31"/>
      <c r="H194" s="31"/>
      <c r="I194" s="31"/>
      <c r="J194" s="31"/>
      <c r="K194" s="31"/>
      <c r="L194" s="182"/>
      <c r="M194" s="26"/>
      <c r="N194" s="194"/>
    </row>
    <row r="195" spans="1:15" s="1" customFormat="1" ht="167.25" customHeight="1">
      <c r="A195" s="623" t="s">
        <v>135</v>
      </c>
      <c r="B195" s="30" t="s">
        <v>116</v>
      </c>
      <c r="C195" s="31">
        <v>4951.8999999999996</v>
      </c>
      <c r="D195" s="31">
        <v>4951.8999999999996</v>
      </c>
      <c r="E195" s="31">
        <v>1212.5</v>
      </c>
      <c r="F195" s="31">
        <v>1327.1</v>
      </c>
      <c r="G195" s="31">
        <v>1212.5</v>
      </c>
      <c r="H195" s="31">
        <v>1212.5</v>
      </c>
      <c r="I195" s="31">
        <v>1212.5</v>
      </c>
      <c r="J195" s="31">
        <v>916.4</v>
      </c>
      <c r="K195" s="31">
        <v>1314.4</v>
      </c>
      <c r="L195" s="182">
        <v>1495.9</v>
      </c>
      <c r="M195" s="26">
        <f>SUM(E195+G195+I195+K195)</f>
        <v>4951.8999999999996</v>
      </c>
      <c r="N195" s="297">
        <f>SUM(F195+H195+J195+L195)</f>
        <v>4951.8999999999996</v>
      </c>
    </row>
    <row r="196" spans="1:15" s="1" customFormat="1" ht="156.75" customHeight="1">
      <c r="A196" s="623" t="s">
        <v>317</v>
      </c>
      <c r="B196" s="30" t="s">
        <v>116</v>
      </c>
      <c r="C196" s="31">
        <v>5768.2</v>
      </c>
      <c r="D196" s="31">
        <v>5768.2</v>
      </c>
      <c r="E196" s="31"/>
      <c r="F196" s="31"/>
      <c r="G196" s="31"/>
      <c r="H196" s="31"/>
      <c r="I196" s="31"/>
      <c r="J196" s="31"/>
      <c r="K196" s="31">
        <v>5768.2</v>
      </c>
      <c r="L196" s="31">
        <v>5768.2</v>
      </c>
      <c r="M196" s="26">
        <f>SUM(E196+G196+I196+K196)</f>
        <v>5768.2</v>
      </c>
      <c r="N196" s="297">
        <f>SUM(F196+H196+J196+L196)</f>
        <v>5768.2</v>
      </c>
    </row>
    <row r="197" spans="1:15" s="1" customFormat="1" ht="147.75" customHeight="1" thickBot="1">
      <c r="A197" s="624" t="s">
        <v>318</v>
      </c>
      <c r="B197" s="30" t="s">
        <v>116</v>
      </c>
      <c r="C197" s="31">
        <v>11500</v>
      </c>
      <c r="D197" s="31">
        <v>11500</v>
      </c>
      <c r="E197" s="31"/>
      <c r="F197" s="31"/>
      <c r="G197" s="31"/>
      <c r="H197" s="31"/>
      <c r="I197" s="31"/>
      <c r="J197" s="31"/>
      <c r="K197" s="31">
        <v>11500</v>
      </c>
      <c r="L197" s="31">
        <v>11500</v>
      </c>
      <c r="M197" s="31">
        <v>11500</v>
      </c>
      <c r="N197" s="31">
        <v>11500</v>
      </c>
    </row>
    <row r="198" spans="1:15" s="1" customFormat="1" ht="37.5" customHeight="1">
      <c r="A198" s="64" t="s">
        <v>134</v>
      </c>
      <c r="B198" s="56"/>
      <c r="C198" s="58">
        <f>SUM(C197+C195+C191+C152+C145+C196)</f>
        <v>151026.74000000002</v>
      </c>
      <c r="D198" s="58">
        <f>SUM(D197+D195+D191+D152+D145+D196)</f>
        <v>150399.21</v>
      </c>
      <c r="E198" s="58">
        <f>SUM(E197+E195+E191+E152+E145+E196)</f>
        <v>30936.9</v>
      </c>
      <c r="F198" s="58">
        <f>SUM(F197+F195+F191+F152+F145+F196)</f>
        <v>15971.5</v>
      </c>
      <c r="G198" s="58">
        <f t="shared" ref="G198:L198" si="63">SUM(G197+G195+G191+G152+G145)</f>
        <v>38885.120000000003</v>
      </c>
      <c r="H198" s="58">
        <f t="shared" si="63"/>
        <v>42394.62999999999</v>
      </c>
      <c r="I198" s="58">
        <f t="shared" si="63"/>
        <v>27036.449999999997</v>
      </c>
      <c r="J198" s="58">
        <f t="shared" si="63"/>
        <v>28596.539999999997</v>
      </c>
      <c r="K198" s="58">
        <f t="shared" si="63"/>
        <v>47778.44</v>
      </c>
      <c r="L198" s="58">
        <f t="shared" si="63"/>
        <v>43294.38</v>
      </c>
      <c r="M198" s="58">
        <f>SUM(M197+M195+M191+M152+M145+M196)</f>
        <v>150405.10999999999</v>
      </c>
      <c r="N198" s="58">
        <f>SUM(N197+N195+N191+N152+N145+N196)</f>
        <v>136025.25</v>
      </c>
    </row>
    <row r="199" spans="1:15" s="1" customFormat="1" ht="23.25" customHeight="1">
      <c r="A199" s="705"/>
      <c r="B199" s="67" t="s">
        <v>137</v>
      </c>
      <c r="C199" s="74"/>
      <c r="D199" s="74"/>
      <c r="E199" s="74"/>
      <c r="F199" s="74"/>
      <c r="G199" s="74"/>
      <c r="H199" s="74"/>
      <c r="I199" s="74"/>
      <c r="J199" s="74"/>
      <c r="K199" s="74"/>
      <c r="L199" s="186"/>
      <c r="M199" s="75"/>
      <c r="N199" s="94"/>
    </row>
    <row r="200" spans="1:15" s="1" customFormat="1" ht="23.25" customHeight="1">
      <c r="A200" s="706"/>
      <c r="B200" s="67" t="s">
        <v>138</v>
      </c>
      <c r="C200" s="149">
        <f t="shared" ref="C200:N200" si="64">SUM(C197+C195+C193+C154+C147+C196)</f>
        <v>151026.74000000002</v>
      </c>
      <c r="D200" s="149">
        <f t="shared" si="64"/>
        <v>150399.21000000002</v>
      </c>
      <c r="E200" s="149">
        <f t="shared" si="64"/>
        <v>30936.899999999998</v>
      </c>
      <c r="F200" s="149">
        <f t="shared" si="64"/>
        <v>15971.5</v>
      </c>
      <c r="G200" s="149">
        <f t="shared" si="64"/>
        <v>38885.120000000003</v>
      </c>
      <c r="H200" s="149">
        <f t="shared" si="64"/>
        <v>42394.62999999999</v>
      </c>
      <c r="I200" s="149">
        <f t="shared" si="64"/>
        <v>27036.449999999997</v>
      </c>
      <c r="J200" s="149">
        <f t="shared" si="64"/>
        <v>28596.540000000005</v>
      </c>
      <c r="K200" s="149">
        <f t="shared" si="64"/>
        <v>53546.639999999992</v>
      </c>
      <c r="L200" s="149">
        <f t="shared" si="64"/>
        <v>49062.579999999994</v>
      </c>
      <c r="M200" s="149">
        <f t="shared" si="64"/>
        <v>150405.11000000002</v>
      </c>
      <c r="N200" s="149">
        <f t="shared" si="64"/>
        <v>136025.25</v>
      </c>
    </row>
    <row r="201" spans="1:15" s="1" customFormat="1" ht="39.75" customHeight="1" thickBot="1">
      <c r="A201" s="707"/>
      <c r="B201" s="68" t="s">
        <v>139</v>
      </c>
      <c r="C201" s="74">
        <f t="shared" ref="C201:L201" si="65">SUM(C194+C155+C148)</f>
        <v>0</v>
      </c>
      <c r="D201" s="74">
        <f t="shared" si="65"/>
        <v>0</v>
      </c>
      <c r="E201" s="74">
        <f t="shared" si="65"/>
        <v>0</v>
      </c>
      <c r="F201" s="74">
        <f t="shared" si="65"/>
        <v>0</v>
      </c>
      <c r="G201" s="74">
        <f t="shared" si="65"/>
        <v>0</v>
      </c>
      <c r="H201" s="74">
        <f t="shared" si="65"/>
        <v>0</v>
      </c>
      <c r="I201" s="74">
        <f t="shared" si="65"/>
        <v>0</v>
      </c>
      <c r="J201" s="74">
        <f t="shared" si="65"/>
        <v>0</v>
      </c>
      <c r="K201" s="74">
        <f t="shared" si="65"/>
        <v>0</v>
      </c>
      <c r="L201" s="186">
        <f t="shared" si="65"/>
        <v>0</v>
      </c>
      <c r="M201" s="75"/>
      <c r="N201" s="94"/>
    </row>
    <row r="202" spans="1:15" ht="18">
      <c r="A202" s="696" t="s">
        <v>31</v>
      </c>
      <c r="B202" s="670"/>
      <c r="C202" s="670"/>
      <c r="D202" s="670"/>
      <c r="E202" s="670"/>
      <c r="F202" s="670"/>
      <c r="G202" s="670"/>
      <c r="H202" s="670"/>
      <c r="I202" s="670"/>
      <c r="J202" s="670"/>
      <c r="K202" s="670"/>
      <c r="L202" s="670"/>
      <c r="M202" s="714"/>
      <c r="N202" s="714"/>
      <c r="O202" s="714"/>
    </row>
    <row r="203" spans="1:15" ht="127.5" customHeight="1">
      <c r="A203" s="496" t="s">
        <v>32</v>
      </c>
      <c r="B203" s="625" t="s">
        <v>87</v>
      </c>
      <c r="C203" s="39">
        <v>250</v>
      </c>
      <c r="D203" s="39">
        <v>242.6</v>
      </c>
      <c r="E203" s="39">
        <v>242.6</v>
      </c>
      <c r="F203" s="39">
        <v>242.6</v>
      </c>
      <c r="G203" s="39">
        <v>0</v>
      </c>
      <c r="H203" s="39">
        <v>0</v>
      </c>
      <c r="I203" s="39"/>
      <c r="J203" s="39"/>
      <c r="K203" s="39"/>
      <c r="L203" s="39"/>
      <c r="M203" s="39">
        <v>242.6</v>
      </c>
      <c r="N203" s="39">
        <v>242.6</v>
      </c>
    </row>
    <row r="204" spans="1:15" ht="43.5" customHeight="1">
      <c r="A204" s="127" t="s">
        <v>16</v>
      </c>
      <c r="B204" s="62"/>
      <c r="C204" s="84">
        <f t="shared" ref="C204:L204" si="66">SUM(C203)</f>
        <v>250</v>
      </c>
      <c r="D204" s="84">
        <f t="shared" si="66"/>
        <v>242.6</v>
      </c>
      <c r="E204" s="84">
        <f t="shared" si="66"/>
        <v>242.6</v>
      </c>
      <c r="F204" s="84">
        <f t="shared" si="66"/>
        <v>242.6</v>
      </c>
      <c r="G204" s="84">
        <f t="shared" si="66"/>
        <v>0</v>
      </c>
      <c r="H204" s="84">
        <f t="shared" si="66"/>
        <v>0</v>
      </c>
      <c r="I204" s="84">
        <f t="shared" si="66"/>
        <v>0</v>
      </c>
      <c r="J204" s="84">
        <f t="shared" si="66"/>
        <v>0</v>
      </c>
      <c r="K204" s="84">
        <f t="shared" si="66"/>
        <v>0</v>
      </c>
      <c r="L204" s="84">
        <f t="shared" si="66"/>
        <v>0</v>
      </c>
      <c r="M204" s="32">
        <f>SUM(M203)</f>
        <v>242.6</v>
      </c>
      <c r="N204" s="32">
        <f>SUM(N203)</f>
        <v>242.6</v>
      </c>
    </row>
    <row r="205" spans="1:15" ht="24" customHeight="1">
      <c r="A205" s="128"/>
      <c r="B205" s="47" t="s">
        <v>137</v>
      </c>
      <c r="C205" s="84"/>
      <c r="D205" s="84"/>
      <c r="E205" s="84"/>
      <c r="F205" s="84"/>
      <c r="G205" s="84"/>
      <c r="H205" s="84"/>
      <c r="I205" s="84"/>
      <c r="J205" s="84"/>
      <c r="K205" s="84"/>
      <c r="L205" s="32"/>
      <c r="M205" s="32"/>
      <c r="N205" s="32"/>
    </row>
    <row r="206" spans="1:15" ht="26.25" customHeight="1">
      <c r="A206" s="128"/>
      <c r="B206" s="47" t="s">
        <v>138</v>
      </c>
      <c r="C206" s="84">
        <f t="shared" ref="C206:L206" si="67">SUM(C203)</f>
        <v>250</v>
      </c>
      <c r="D206" s="84">
        <f t="shared" si="67"/>
        <v>242.6</v>
      </c>
      <c r="E206" s="84">
        <f t="shared" si="67"/>
        <v>242.6</v>
      </c>
      <c r="F206" s="84">
        <f t="shared" si="67"/>
        <v>242.6</v>
      </c>
      <c r="G206" s="84">
        <f t="shared" si="67"/>
        <v>0</v>
      </c>
      <c r="H206" s="84">
        <f t="shared" si="67"/>
        <v>0</v>
      </c>
      <c r="I206" s="84">
        <f t="shared" si="67"/>
        <v>0</v>
      </c>
      <c r="J206" s="84">
        <f t="shared" si="67"/>
        <v>0</v>
      </c>
      <c r="K206" s="84">
        <f t="shared" si="67"/>
        <v>0</v>
      </c>
      <c r="L206" s="84">
        <f t="shared" si="67"/>
        <v>0</v>
      </c>
      <c r="M206" s="32">
        <f>SUM(M203)</f>
        <v>242.6</v>
      </c>
      <c r="N206" s="32">
        <f>SUM(N203)</f>
        <v>242.6</v>
      </c>
    </row>
    <row r="207" spans="1:15" s="1" customFormat="1" ht="32.25" customHeight="1" thickBot="1">
      <c r="A207" s="129"/>
      <c r="B207" s="61" t="s">
        <v>139</v>
      </c>
      <c r="C207" s="33"/>
      <c r="D207" s="33"/>
      <c r="E207" s="33"/>
      <c r="F207" s="33"/>
      <c r="G207" s="33"/>
      <c r="H207" s="33"/>
      <c r="I207" s="33"/>
      <c r="J207" s="33"/>
      <c r="K207" s="33"/>
      <c r="L207" s="26"/>
      <c r="M207" s="26"/>
      <c r="N207" s="194"/>
    </row>
    <row r="208" spans="1:15" ht="48.75" customHeight="1">
      <c r="A208" s="676" t="s">
        <v>33</v>
      </c>
      <c r="B208" s="483" t="s">
        <v>244</v>
      </c>
      <c r="C208" s="356">
        <v>0</v>
      </c>
      <c r="D208" s="356">
        <v>0</v>
      </c>
      <c r="E208" s="484"/>
      <c r="F208" s="484"/>
      <c r="G208" s="485"/>
      <c r="H208" s="485"/>
      <c r="I208" s="469">
        <v>0</v>
      </c>
      <c r="J208" s="486"/>
      <c r="K208" s="469"/>
      <c r="L208" s="469"/>
      <c r="M208" s="356">
        <f t="shared" ref="M208:M223" si="68">SUM(E208+G208+I208+K208)</f>
        <v>0</v>
      </c>
      <c r="N208" s="357">
        <f t="shared" ref="N208:N223" si="69">SUM(F208+H208+J208+L208)</f>
        <v>0</v>
      </c>
    </row>
    <row r="209" spans="1:14" ht="39.75" customHeight="1">
      <c r="A209" s="708"/>
      <c r="B209" s="487" t="s">
        <v>104</v>
      </c>
      <c r="C209" s="356">
        <v>0</v>
      </c>
      <c r="D209" s="356">
        <v>0</v>
      </c>
      <c r="E209" s="488"/>
      <c r="F209" s="488"/>
      <c r="G209" s="489"/>
      <c r="H209" s="485"/>
      <c r="I209" s="469">
        <v>0</v>
      </c>
      <c r="J209" s="490"/>
      <c r="K209" s="471"/>
      <c r="L209" s="471"/>
      <c r="M209" s="356">
        <f t="shared" si="68"/>
        <v>0</v>
      </c>
      <c r="N209" s="357">
        <f t="shared" si="69"/>
        <v>0</v>
      </c>
    </row>
    <row r="210" spans="1:14" ht="44.25" customHeight="1">
      <c r="A210" s="708"/>
      <c r="B210" s="487" t="s">
        <v>167</v>
      </c>
      <c r="C210" s="357">
        <v>51.2</v>
      </c>
      <c r="D210" s="357">
        <v>51.1</v>
      </c>
      <c r="E210" s="471"/>
      <c r="F210" s="471"/>
      <c r="G210" s="471">
        <v>51.1</v>
      </c>
      <c r="H210" s="471">
        <v>51.1</v>
      </c>
      <c r="I210" s="471"/>
      <c r="J210" s="491"/>
      <c r="K210" s="471"/>
      <c r="L210" s="471"/>
      <c r="M210" s="356">
        <f t="shared" si="68"/>
        <v>51.1</v>
      </c>
      <c r="N210" s="357">
        <f t="shared" si="69"/>
        <v>51.1</v>
      </c>
    </row>
    <row r="211" spans="1:14" ht="45" customHeight="1">
      <c r="A211" s="708"/>
      <c r="B211" s="492" t="s">
        <v>104</v>
      </c>
      <c r="C211" s="357">
        <v>51.2</v>
      </c>
      <c r="D211" s="357">
        <v>51.1</v>
      </c>
      <c r="E211" s="471"/>
      <c r="F211" s="471"/>
      <c r="G211" s="471">
        <v>51.1</v>
      </c>
      <c r="H211" s="471">
        <v>51.1</v>
      </c>
      <c r="I211" s="471"/>
      <c r="J211" s="491"/>
      <c r="K211" s="471"/>
      <c r="L211" s="471"/>
      <c r="M211" s="356">
        <f t="shared" si="68"/>
        <v>51.1</v>
      </c>
      <c r="N211" s="357">
        <f t="shared" si="69"/>
        <v>51.1</v>
      </c>
    </row>
    <row r="212" spans="1:14" ht="37.5" customHeight="1">
      <c r="A212" s="708"/>
      <c r="B212" s="487" t="s">
        <v>245</v>
      </c>
      <c r="C212" s="357">
        <v>9490.6</v>
      </c>
      <c r="D212" s="357">
        <v>9490.6</v>
      </c>
      <c r="E212" s="471"/>
      <c r="F212" s="471"/>
      <c r="G212" s="471">
        <v>9490.6</v>
      </c>
      <c r="H212" s="471">
        <v>9490.6</v>
      </c>
      <c r="I212" s="471"/>
      <c r="J212" s="491"/>
      <c r="K212" s="471"/>
      <c r="L212" s="471"/>
      <c r="M212" s="356">
        <f t="shared" si="68"/>
        <v>9490.6</v>
      </c>
      <c r="N212" s="357">
        <f t="shared" si="69"/>
        <v>9490.6</v>
      </c>
    </row>
    <row r="213" spans="1:14" ht="41.25" customHeight="1">
      <c r="A213" s="708"/>
      <c r="B213" s="492" t="s">
        <v>104</v>
      </c>
      <c r="C213" s="357">
        <v>9490.6</v>
      </c>
      <c r="D213" s="357">
        <v>9490.6</v>
      </c>
      <c r="E213" s="471"/>
      <c r="F213" s="471"/>
      <c r="G213" s="471">
        <v>9490.6</v>
      </c>
      <c r="H213" s="471">
        <v>9490.6</v>
      </c>
      <c r="I213" s="471"/>
      <c r="J213" s="491"/>
      <c r="K213" s="471"/>
      <c r="L213" s="471"/>
      <c r="M213" s="356">
        <f t="shared" si="68"/>
        <v>9490.6</v>
      </c>
      <c r="N213" s="357">
        <f t="shared" si="69"/>
        <v>9490.6</v>
      </c>
    </row>
    <row r="214" spans="1:14" ht="48" customHeight="1">
      <c r="A214" s="708"/>
      <c r="B214" s="487" t="s">
        <v>246</v>
      </c>
      <c r="C214" s="357">
        <v>11600</v>
      </c>
      <c r="D214" s="357">
        <v>11600</v>
      </c>
      <c r="E214" s="471"/>
      <c r="F214" s="471"/>
      <c r="G214" s="471"/>
      <c r="H214" s="471"/>
      <c r="I214" s="471"/>
      <c r="J214" s="491"/>
      <c r="K214" s="357">
        <v>11600</v>
      </c>
      <c r="L214" s="471">
        <v>3248</v>
      </c>
      <c r="M214" s="356">
        <f t="shared" si="68"/>
        <v>11600</v>
      </c>
      <c r="N214" s="357">
        <f t="shared" si="69"/>
        <v>3248</v>
      </c>
    </row>
    <row r="215" spans="1:14" ht="29.25" customHeight="1">
      <c r="A215" s="708"/>
      <c r="B215" s="492" t="s">
        <v>104</v>
      </c>
      <c r="C215" s="357">
        <v>11600</v>
      </c>
      <c r="D215" s="357">
        <v>11600</v>
      </c>
      <c r="E215" s="471"/>
      <c r="F215" s="471"/>
      <c r="G215" s="471"/>
      <c r="H215" s="471"/>
      <c r="I215" s="471"/>
      <c r="J215" s="491"/>
      <c r="K215" s="357">
        <v>11600</v>
      </c>
      <c r="L215" s="471">
        <v>3248</v>
      </c>
      <c r="M215" s="356">
        <f t="shared" si="68"/>
        <v>11600</v>
      </c>
      <c r="N215" s="357">
        <f t="shared" si="69"/>
        <v>3248</v>
      </c>
    </row>
    <row r="216" spans="1:14" ht="57" customHeight="1">
      <c r="A216" s="708"/>
      <c r="B216" s="493" t="s">
        <v>247</v>
      </c>
      <c r="C216" s="471">
        <v>401.7</v>
      </c>
      <c r="D216" s="471">
        <v>401.7</v>
      </c>
      <c r="E216" s="471"/>
      <c r="F216" s="471"/>
      <c r="G216" s="471"/>
      <c r="H216" s="471"/>
      <c r="I216" s="471">
        <v>401.7</v>
      </c>
      <c r="J216" s="471">
        <v>401.7</v>
      </c>
      <c r="K216" s="471"/>
      <c r="L216" s="471"/>
      <c r="M216" s="356">
        <f t="shared" si="68"/>
        <v>401.7</v>
      </c>
      <c r="N216" s="357">
        <f t="shared" si="69"/>
        <v>401.7</v>
      </c>
    </row>
    <row r="217" spans="1:14" ht="29.25" customHeight="1">
      <c r="A217" s="708"/>
      <c r="B217" s="494" t="s">
        <v>104</v>
      </c>
      <c r="C217" s="471">
        <v>401.7</v>
      </c>
      <c r="D217" s="471">
        <v>401.7</v>
      </c>
      <c r="E217" s="471"/>
      <c r="F217" s="471"/>
      <c r="G217" s="471"/>
      <c r="H217" s="471"/>
      <c r="I217" s="471">
        <v>401.7</v>
      </c>
      <c r="J217" s="471">
        <v>401.7</v>
      </c>
      <c r="K217" s="471"/>
      <c r="L217" s="471"/>
      <c r="M217" s="356">
        <f t="shared" si="68"/>
        <v>401.7</v>
      </c>
      <c r="N217" s="357">
        <f t="shared" si="69"/>
        <v>401.7</v>
      </c>
    </row>
    <row r="218" spans="1:14" ht="54.75" customHeight="1">
      <c r="A218" s="291"/>
      <c r="B218" s="495" t="s">
        <v>298</v>
      </c>
      <c r="C218" s="357">
        <v>290</v>
      </c>
      <c r="D218" s="357">
        <v>290</v>
      </c>
      <c r="E218" s="471"/>
      <c r="F218" s="471"/>
      <c r="G218" s="471"/>
      <c r="H218" s="471"/>
      <c r="I218" s="471"/>
      <c r="J218" s="471"/>
      <c r="K218" s="357">
        <v>290</v>
      </c>
      <c r="L218" s="471"/>
      <c r="M218" s="356">
        <f t="shared" si="68"/>
        <v>290</v>
      </c>
      <c r="N218" s="357">
        <f t="shared" si="69"/>
        <v>0</v>
      </c>
    </row>
    <row r="219" spans="1:14" ht="29.25" customHeight="1">
      <c r="A219" s="291"/>
      <c r="B219" s="494" t="s">
        <v>104</v>
      </c>
      <c r="C219" s="357">
        <v>290</v>
      </c>
      <c r="D219" s="357">
        <v>290</v>
      </c>
      <c r="E219" s="471"/>
      <c r="F219" s="471"/>
      <c r="G219" s="471"/>
      <c r="H219" s="471"/>
      <c r="I219" s="471"/>
      <c r="J219" s="471"/>
      <c r="K219" s="357">
        <v>290</v>
      </c>
      <c r="L219" s="471"/>
      <c r="M219" s="356">
        <f t="shared" si="68"/>
        <v>290</v>
      </c>
      <c r="N219" s="357">
        <f t="shared" si="69"/>
        <v>0</v>
      </c>
    </row>
    <row r="220" spans="1:14" ht="29.25" customHeight="1">
      <c r="A220" s="595"/>
      <c r="B220" s="495" t="s">
        <v>319</v>
      </c>
      <c r="C220" s="357">
        <v>1800</v>
      </c>
      <c r="D220" s="357">
        <v>0</v>
      </c>
      <c r="E220" s="471"/>
      <c r="F220" s="471"/>
      <c r="G220" s="471"/>
      <c r="H220" s="471"/>
      <c r="I220" s="471"/>
      <c r="J220" s="471"/>
      <c r="K220" s="357">
        <v>0</v>
      </c>
      <c r="L220" s="471">
        <v>0</v>
      </c>
      <c r="M220" s="356">
        <f t="shared" si="68"/>
        <v>0</v>
      </c>
      <c r="N220" s="357">
        <f t="shared" si="69"/>
        <v>0</v>
      </c>
    </row>
    <row r="221" spans="1:14" ht="29.25" customHeight="1">
      <c r="A221" s="595"/>
      <c r="B221" s="494" t="s">
        <v>104</v>
      </c>
      <c r="C221" s="357">
        <v>1800</v>
      </c>
      <c r="D221" s="357">
        <v>0</v>
      </c>
      <c r="E221" s="471"/>
      <c r="F221" s="471"/>
      <c r="G221" s="471"/>
      <c r="H221" s="471"/>
      <c r="I221" s="471"/>
      <c r="J221" s="471"/>
      <c r="K221" s="357">
        <v>0</v>
      </c>
      <c r="L221" s="471">
        <v>0</v>
      </c>
      <c r="M221" s="356">
        <f t="shared" si="68"/>
        <v>0</v>
      </c>
      <c r="N221" s="357">
        <f t="shared" si="69"/>
        <v>0</v>
      </c>
    </row>
    <row r="222" spans="1:14" ht="46.5" customHeight="1">
      <c r="A222" s="542"/>
      <c r="B222" s="495" t="s">
        <v>305</v>
      </c>
      <c r="C222" s="357">
        <v>227.7</v>
      </c>
      <c r="D222" s="357">
        <v>227.7</v>
      </c>
      <c r="E222" s="471"/>
      <c r="F222" s="471"/>
      <c r="G222" s="471"/>
      <c r="H222" s="471"/>
      <c r="I222" s="471"/>
      <c r="J222" s="471"/>
      <c r="K222" s="357">
        <v>227.7</v>
      </c>
      <c r="L222" s="357">
        <v>227.7</v>
      </c>
      <c r="M222" s="356">
        <f t="shared" si="68"/>
        <v>227.7</v>
      </c>
      <c r="N222" s="357">
        <f t="shared" ref="N222" si="70">SUM(F222+H222+J222+L222)</f>
        <v>227.7</v>
      </c>
    </row>
    <row r="223" spans="1:14" ht="29.25" customHeight="1">
      <c r="A223" s="542"/>
      <c r="B223" s="494" t="s">
        <v>104</v>
      </c>
      <c r="C223" s="357">
        <v>227.7</v>
      </c>
      <c r="D223" s="357">
        <v>227.7</v>
      </c>
      <c r="E223" s="471"/>
      <c r="F223" s="471"/>
      <c r="G223" s="471"/>
      <c r="H223" s="471"/>
      <c r="I223" s="471"/>
      <c r="J223" s="471"/>
      <c r="K223" s="357">
        <v>227.7</v>
      </c>
      <c r="L223" s="357">
        <v>227.7</v>
      </c>
      <c r="M223" s="356">
        <f t="shared" si="68"/>
        <v>227.7</v>
      </c>
      <c r="N223" s="357">
        <f t="shared" si="69"/>
        <v>227.7</v>
      </c>
    </row>
    <row r="224" spans="1:14" ht="40.5" customHeight="1">
      <c r="A224" s="25" t="s">
        <v>16</v>
      </c>
      <c r="B224" s="62"/>
      <c r="C224" s="26">
        <f>SUM(C216+C214+C212+C210+C208+C218+C222+C220)</f>
        <v>23861.200000000004</v>
      </c>
      <c r="D224" s="26">
        <f>SUM(D216+D214+D212+D210+D208+D218+D222+D220)</f>
        <v>22061.100000000002</v>
      </c>
      <c r="E224" s="26">
        <f t="shared" ref="E224:F224" si="71">SUM(E216+E214+E212+E210+E208)</f>
        <v>0</v>
      </c>
      <c r="F224" s="26">
        <f t="shared" si="71"/>
        <v>0</v>
      </c>
      <c r="G224" s="26">
        <f t="shared" ref="G224:N224" si="72">SUM(G216+G214+G212+G210+G208+G218+G222+G220)</f>
        <v>9541.7000000000007</v>
      </c>
      <c r="H224" s="26">
        <f t="shared" si="72"/>
        <v>9541.7000000000007</v>
      </c>
      <c r="I224" s="26">
        <f t="shared" si="72"/>
        <v>401.7</v>
      </c>
      <c r="J224" s="26">
        <f t="shared" si="72"/>
        <v>401.7</v>
      </c>
      <c r="K224" s="26">
        <f t="shared" si="72"/>
        <v>12117.7</v>
      </c>
      <c r="L224" s="26">
        <f t="shared" si="72"/>
        <v>3475.7</v>
      </c>
      <c r="M224" s="26">
        <f t="shared" si="72"/>
        <v>22061.100000000002</v>
      </c>
      <c r="N224" s="26">
        <f t="shared" si="72"/>
        <v>13419.1</v>
      </c>
    </row>
    <row r="225" spans="1:14" ht="27" customHeight="1">
      <c r="A225" s="25"/>
      <c r="B225" s="47" t="s">
        <v>137</v>
      </c>
      <c r="C225" s="26"/>
      <c r="D225" s="26"/>
      <c r="E225" s="26"/>
      <c r="F225" s="26"/>
      <c r="G225" s="26"/>
      <c r="H225" s="26"/>
      <c r="I225" s="26"/>
      <c r="J225" s="26"/>
      <c r="K225" s="26"/>
      <c r="L225" s="26"/>
      <c r="M225" s="26"/>
      <c r="N225" s="26"/>
    </row>
    <row r="226" spans="1:14" ht="30" customHeight="1">
      <c r="A226" s="25"/>
      <c r="B226" s="47" t="s">
        <v>138</v>
      </c>
      <c r="C226" s="26">
        <f>SUM(C217+C215+C213+C211+C209+C219+C223+C221)</f>
        <v>23861.200000000004</v>
      </c>
      <c r="D226" s="26">
        <f>SUM(D217+D215+D213+D211+D209+D219+D223+D221)</f>
        <v>22061.100000000002</v>
      </c>
      <c r="E226" s="26">
        <f t="shared" ref="E226:F226" si="73">SUM(E217+E215+E213+E211+E209)</f>
        <v>0</v>
      </c>
      <c r="F226" s="26">
        <f t="shared" si="73"/>
        <v>0</v>
      </c>
      <c r="G226" s="26">
        <f t="shared" ref="G226:N226" si="74">SUM(G217+G215+G213+G211+G209+G219+G223+G221)</f>
        <v>9541.7000000000007</v>
      </c>
      <c r="H226" s="26">
        <f t="shared" si="74"/>
        <v>9541.7000000000007</v>
      </c>
      <c r="I226" s="26">
        <f t="shared" si="74"/>
        <v>401.7</v>
      </c>
      <c r="J226" s="26">
        <f t="shared" si="74"/>
        <v>401.7</v>
      </c>
      <c r="K226" s="26">
        <f t="shared" si="74"/>
        <v>12117.7</v>
      </c>
      <c r="L226" s="26">
        <f t="shared" si="74"/>
        <v>3475.7</v>
      </c>
      <c r="M226" s="26">
        <f t="shared" si="74"/>
        <v>22061.100000000002</v>
      </c>
      <c r="N226" s="26">
        <f t="shared" si="74"/>
        <v>13419.1</v>
      </c>
    </row>
    <row r="227" spans="1:14" s="1" customFormat="1" ht="32.25" customHeight="1" thickBot="1">
      <c r="A227" s="25"/>
      <c r="B227" s="61" t="s">
        <v>139</v>
      </c>
      <c r="C227" s="26">
        <v>0</v>
      </c>
      <c r="D227" s="26">
        <v>0</v>
      </c>
      <c r="E227" s="26">
        <v>0</v>
      </c>
      <c r="F227" s="26">
        <v>0</v>
      </c>
      <c r="G227" s="26">
        <v>0</v>
      </c>
      <c r="H227" s="26">
        <v>0</v>
      </c>
      <c r="I227" s="26">
        <v>0</v>
      </c>
      <c r="J227" s="26">
        <v>0</v>
      </c>
      <c r="K227" s="26">
        <v>0</v>
      </c>
      <c r="L227" s="26">
        <v>0</v>
      </c>
      <c r="M227" s="26">
        <v>0</v>
      </c>
      <c r="N227" s="26">
        <v>0</v>
      </c>
    </row>
    <row r="228" spans="1:14" ht="168" customHeight="1">
      <c r="A228" s="709" t="s">
        <v>34</v>
      </c>
      <c r="B228" s="475" t="s">
        <v>150</v>
      </c>
      <c r="C228" s="476">
        <v>60</v>
      </c>
      <c r="D228" s="476">
        <v>60</v>
      </c>
      <c r="E228" s="477"/>
      <c r="F228" s="477"/>
      <c r="G228" s="477"/>
      <c r="H228" s="477"/>
      <c r="I228" s="477"/>
      <c r="J228" s="477"/>
      <c r="K228" s="476">
        <v>60</v>
      </c>
      <c r="L228" s="477">
        <v>60</v>
      </c>
      <c r="M228" s="478">
        <f t="shared" ref="M228:N230" si="75">SUM(E228+G228+I228+K228)</f>
        <v>60</v>
      </c>
      <c r="N228" s="476">
        <f t="shared" si="75"/>
        <v>60</v>
      </c>
    </row>
    <row r="229" spans="1:14" ht="126" customHeight="1">
      <c r="A229" s="710"/>
      <c r="B229" s="479" t="s">
        <v>178</v>
      </c>
      <c r="C229" s="480">
        <v>65</v>
      </c>
      <c r="D229" s="480">
        <v>65</v>
      </c>
      <c r="E229" s="481"/>
      <c r="F229" s="481"/>
      <c r="G229" s="481"/>
      <c r="H229" s="481"/>
      <c r="I229" s="481"/>
      <c r="J229" s="481"/>
      <c r="K229" s="480">
        <v>65</v>
      </c>
      <c r="L229" s="481">
        <v>65</v>
      </c>
      <c r="M229" s="478">
        <f t="shared" si="75"/>
        <v>65</v>
      </c>
      <c r="N229" s="476">
        <f t="shared" si="75"/>
        <v>65</v>
      </c>
    </row>
    <row r="230" spans="1:14" ht="25.5" customHeight="1">
      <c r="A230" s="482"/>
      <c r="B230" s="479" t="s">
        <v>248</v>
      </c>
      <c r="C230" s="480">
        <v>4</v>
      </c>
      <c r="D230" s="480">
        <v>4</v>
      </c>
      <c r="E230" s="480">
        <v>4</v>
      </c>
      <c r="F230" s="480">
        <v>4</v>
      </c>
      <c r="G230" s="481"/>
      <c r="H230" s="481"/>
      <c r="I230" s="481"/>
      <c r="J230" s="481"/>
      <c r="K230" s="480"/>
      <c r="L230" s="481"/>
      <c r="M230" s="478">
        <f t="shared" si="75"/>
        <v>4</v>
      </c>
      <c r="N230" s="476">
        <f t="shared" si="75"/>
        <v>4</v>
      </c>
    </row>
    <row r="231" spans="1:14" ht="36.75" customHeight="1">
      <c r="A231" s="25" t="s">
        <v>16</v>
      </c>
      <c r="B231" s="62"/>
      <c r="C231" s="26">
        <f>SUM(C228+C229+C230)</f>
        <v>129</v>
      </c>
      <c r="D231" s="26">
        <f>SUM(D228+D229+D230)</f>
        <v>129</v>
      </c>
      <c r="E231" s="26">
        <f>SUM(E228+E229+E230)</f>
        <v>4</v>
      </c>
      <c r="F231" s="26">
        <f>SUM(F228+F229+F230)</f>
        <v>4</v>
      </c>
      <c r="G231" s="26">
        <f>SUM(G228+G229)</f>
        <v>0</v>
      </c>
      <c r="H231" s="26">
        <f>SUM(H228+H229)</f>
        <v>0</v>
      </c>
      <c r="I231" s="26">
        <f>SUM(I228+I229)</f>
        <v>0</v>
      </c>
      <c r="J231" s="26">
        <f>SUM(J228+J229)</f>
        <v>0</v>
      </c>
      <c r="K231" s="26">
        <f>SUM(K228+K229+K230)</f>
        <v>125</v>
      </c>
      <c r="L231" s="26">
        <f>SUM(L228+L229)</f>
        <v>125</v>
      </c>
      <c r="M231" s="26">
        <f>SUM(M228+M229)</f>
        <v>125</v>
      </c>
      <c r="N231" s="26">
        <f>SUM(N228+N229)</f>
        <v>125</v>
      </c>
    </row>
    <row r="232" spans="1:14" ht="24" customHeight="1">
      <c r="A232" s="711"/>
      <c r="B232" s="47" t="s">
        <v>137</v>
      </c>
      <c r="C232" s="32"/>
      <c r="D232" s="32"/>
      <c r="E232" s="32"/>
      <c r="F232" s="32"/>
      <c r="G232" s="32"/>
      <c r="H232" s="32"/>
      <c r="I232" s="32"/>
      <c r="J232" s="32"/>
      <c r="K232" s="32"/>
      <c r="L232" s="32"/>
      <c r="M232" s="32"/>
      <c r="N232" s="195"/>
    </row>
    <row r="233" spans="1:14" ht="27.75" customHeight="1">
      <c r="A233" s="712"/>
      <c r="B233" s="47" t="s">
        <v>138</v>
      </c>
      <c r="C233" s="191">
        <f>SUM(C229+C228+C230)</f>
        <v>129</v>
      </c>
      <c r="D233" s="191">
        <f>SUM(D229+D228+D230)</f>
        <v>129</v>
      </c>
      <c r="E233" s="191">
        <f>SUM(E229+E228+E230)</f>
        <v>4</v>
      </c>
      <c r="F233" s="191">
        <f>SUM(F229+F228+F230)</f>
        <v>4</v>
      </c>
      <c r="G233" s="32">
        <f>SUM(G229+G228)</f>
        <v>0</v>
      </c>
      <c r="H233" s="32">
        <f>SUM(H229+H228)</f>
        <v>0</v>
      </c>
      <c r="I233" s="32">
        <f>SUM(I229+I228)</f>
        <v>0</v>
      </c>
      <c r="J233" s="32">
        <f>SUM(J229+J228)</f>
        <v>0</v>
      </c>
      <c r="K233" s="191">
        <f>SUM(K229+K228+K230)</f>
        <v>125</v>
      </c>
      <c r="L233" s="32">
        <f>SUM(L229+L228)</f>
        <v>125</v>
      </c>
      <c r="M233" s="26">
        <f>SUM(M231)</f>
        <v>125</v>
      </c>
      <c r="N233" s="26">
        <f>SUM(N231)</f>
        <v>125</v>
      </c>
    </row>
    <row r="234" spans="1:14" s="1" customFormat="1" ht="32.25" customHeight="1" thickBot="1">
      <c r="A234" s="713"/>
      <c r="B234" s="61" t="s">
        <v>139</v>
      </c>
      <c r="C234" s="26"/>
      <c r="D234" s="26"/>
      <c r="E234" s="26"/>
      <c r="F234" s="26"/>
      <c r="G234" s="26"/>
      <c r="H234" s="26"/>
      <c r="I234" s="26"/>
      <c r="J234" s="26"/>
      <c r="K234" s="26"/>
      <c r="L234" s="26"/>
      <c r="M234" s="26"/>
      <c r="N234" s="196"/>
    </row>
    <row r="235" spans="1:14" s="1" customFormat="1" ht="121.5" customHeight="1">
      <c r="A235" s="473" t="s">
        <v>128</v>
      </c>
      <c r="B235" s="85" t="s">
        <v>129</v>
      </c>
      <c r="C235" s="43">
        <v>3257.2</v>
      </c>
      <c r="D235" s="43">
        <v>3257.2</v>
      </c>
      <c r="E235" s="43">
        <v>814.3</v>
      </c>
      <c r="F235" s="43">
        <v>818</v>
      </c>
      <c r="G235" s="43">
        <v>814.3</v>
      </c>
      <c r="H235" s="43">
        <v>912.9</v>
      </c>
      <c r="I235" s="43">
        <v>814.3</v>
      </c>
      <c r="J235" s="43">
        <v>793.4</v>
      </c>
      <c r="K235" s="43">
        <v>814.3</v>
      </c>
      <c r="L235" s="33">
        <v>732.9</v>
      </c>
      <c r="M235" s="218">
        <f>SUM(E235+G235+I235+K235)</f>
        <v>3257.2</v>
      </c>
      <c r="N235" s="219">
        <f>SUM(F235+H235+J235+L235)</f>
        <v>3257.2000000000003</v>
      </c>
    </row>
    <row r="236" spans="1:14" s="1" customFormat="1" ht="121.5" customHeight="1">
      <c r="A236" s="474" t="s">
        <v>179</v>
      </c>
      <c r="B236" s="222" t="s">
        <v>180</v>
      </c>
      <c r="C236" s="26">
        <v>516.9</v>
      </c>
      <c r="D236" s="26">
        <v>499.9</v>
      </c>
      <c r="E236" s="26">
        <v>200</v>
      </c>
      <c r="F236" s="26">
        <v>166.89</v>
      </c>
      <c r="G236" s="26"/>
      <c r="H236" s="26">
        <v>40</v>
      </c>
      <c r="I236" s="26"/>
      <c r="J236" s="26"/>
      <c r="K236" s="26">
        <v>299.89999999999998</v>
      </c>
      <c r="L236" s="26">
        <v>293</v>
      </c>
      <c r="M236" s="216">
        <f>SUM(E236+G236+I236+K236)</f>
        <v>499.9</v>
      </c>
      <c r="N236" s="217">
        <f>SUM(F236+H236+J236+L236)</f>
        <v>499.89</v>
      </c>
    </row>
    <row r="237" spans="1:14" s="1" customFormat="1" ht="33.75" customHeight="1">
      <c r="A237" s="55" t="s">
        <v>2</v>
      </c>
      <c r="B237" s="65"/>
      <c r="C237" s="59">
        <f t="shared" ref="C237:L237" si="76">SUM(C235+C231+C224+C204+C236)</f>
        <v>28014.300000000007</v>
      </c>
      <c r="D237" s="59">
        <f t="shared" si="76"/>
        <v>26189.800000000003</v>
      </c>
      <c r="E237" s="59">
        <f t="shared" si="76"/>
        <v>1260.8999999999999</v>
      </c>
      <c r="F237" s="59">
        <f t="shared" si="76"/>
        <v>1231.4899999999998</v>
      </c>
      <c r="G237" s="59">
        <f t="shared" si="76"/>
        <v>10356</v>
      </c>
      <c r="H237" s="59">
        <f t="shared" si="76"/>
        <v>10494.6</v>
      </c>
      <c r="I237" s="59">
        <f t="shared" si="76"/>
        <v>1216</v>
      </c>
      <c r="J237" s="59">
        <f t="shared" si="76"/>
        <v>1195.0999999999999</v>
      </c>
      <c r="K237" s="59">
        <f t="shared" si="76"/>
        <v>13356.9</v>
      </c>
      <c r="L237" s="59">
        <f t="shared" si="76"/>
        <v>4626.5999999999995</v>
      </c>
      <c r="M237" s="59">
        <f>SUM(M236+M235+M231+M224+M204+M230)</f>
        <v>26189.8</v>
      </c>
      <c r="N237" s="220">
        <f>SUM(N236+N235+N231+N224+N204+N230)</f>
        <v>17547.79</v>
      </c>
    </row>
    <row r="238" spans="1:14" s="1" customFormat="1" ht="27.75" customHeight="1">
      <c r="A238" s="55"/>
      <c r="B238" s="67" t="s">
        <v>137</v>
      </c>
      <c r="C238" s="59"/>
      <c r="D238" s="59"/>
      <c r="E238" s="59"/>
      <c r="F238" s="59"/>
      <c r="G238" s="59"/>
      <c r="H238" s="59"/>
      <c r="I238" s="59"/>
      <c r="J238" s="59"/>
      <c r="K238" s="59"/>
      <c r="L238" s="59"/>
      <c r="M238" s="59"/>
      <c r="N238" s="94"/>
    </row>
    <row r="239" spans="1:14" s="1" customFormat="1" ht="27.75" customHeight="1">
      <c r="A239" s="55"/>
      <c r="B239" s="67" t="s">
        <v>138</v>
      </c>
      <c r="C239" s="59">
        <f t="shared" ref="C239:I239" si="77">SUM(C235+C233+C226+C206+C236)</f>
        <v>28014.300000000007</v>
      </c>
      <c r="D239" s="59">
        <f t="shared" si="77"/>
        <v>26189.800000000003</v>
      </c>
      <c r="E239" s="59">
        <f t="shared" si="77"/>
        <v>1260.8999999999999</v>
      </c>
      <c r="F239" s="59">
        <f t="shared" si="77"/>
        <v>1231.4899999999998</v>
      </c>
      <c r="G239" s="59">
        <f t="shared" si="77"/>
        <v>10356</v>
      </c>
      <c r="H239" s="59">
        <f t="shared" si="77"/>
        <v>10494.6</v>
      </c>
      <c r="I239" s="59">
        <f t="shared" si="77"/>
        <v>1216</v>
      </c>
      <c r="J239" s="59">
        <f>SUM(J235+J233+J226+J206)</f>
        <v>1195.0999999999999</v>
      </c>
      <c r="K239" s="59">
        <f>SUM(K235+K233+K226+K206+K236)</f>
        <v>13356.9</v>
      </c>
      <c r="L239" s="59">
        <f>SUM(L235+L233+L226+L206+L236)</f>
        <v>4626.5999999999995</v>
      </c>
      <c r="M239" s="59">
        <f>SUM(E239+G239+I239+K239)</f>
        <v>26189.8</v>
      </c>
      <c r="N239" s="221">
        <f>SUM(F239+H239+J239+L239)</f>
        <v>17547.79</v>
      </c>
    </row>
    <row r="240" spans="1:14" s="1" customFormat="1" ht="39" customHeight="1" thickBot="1">
      <c r="A240" s="55"/>
      <c r="B240" s="68" t="s">
        <v>139</v>
      </c>
      <c r="C240" s="59">
        <f t="shared" ref="C240:K240" si="78">SUM(C234+C227+C207)</f>
        <v>0</v>
      </c>
      <c r="D240" s="59">
        <f t="shared" si="78"/>
        <v>0</v>
      </c>
      <c r="E240" s="59">
        <f t="shared" si="78"/>
        <v>0</v>
      </c>
      <c r="F240" s="59">
        <f t="shared" si="78"/>
        <v>0</v>
      </c>
      <c r="G240" s="59">
        <f t="shared" si="78"/>
        <v>0</v>
      </c>
      <c r="H240" s="59">
        <f t="shared" si="78"/>
        <v>0</v>
      </c>
      <c r="I240" s="59">
        <f t="shared" si="78"/>
        <v>0</v>
      </c>
      <c r="J240" s="59">
        <f t="shared" si="78"/>
        <v>0</v>
      </c>
      <c r="K240" s="59">
        <f t="shared" si="78"/>
        <v>0</v>
      </c>
      <c r="L240" s="59">
        <f>SUM(L227)</f>
        <v>0</v>
      </c>
      <c r="M240" s="59"/>
      <c r="N240" s="94"/>
    </row>
    <row r="241" spans="1:14" ht="18" customHeight="1">
      <c r="A241" s="696" t="s">
        <v>35</v>
      </c>
      <c r="B241" s="670"/>
      <c r="C241" s="670"/>
      <c r="D241" s="670"/>
      <c r="E241" s="670"/>
      <c r="F241" s="670"/>
      <c r="G241" s="670"/>
      <c r="H241" s="670"/>
      <c r="I241" s="670"/>
      <c r="J241" s="670"/>
      <c r="K241" s="670"/>
      <c r="L241" s="670"/>
      <c r="M241" s="714"/>
      <c r="N241" s="714"/>
    </row>
    <row r="242" spans="1:14" ht="55.5" customHeight="1">
      <c r="A242" s="676" t="s">
        <v>168</v>
      </c>
      <c r="B242" s="458" t="s">
        <v>181</v>
      </c>
      <c r="C242" s="466">
        <v>1610</v>
      </c>
      <c r="D242" s="466">
        <v>1610</v>
      </c>
      <c r="E242" s="462">
        <v>509.9</v>
      </c>
      <c r="F242" s="467">
        <v>509.9</v>
      </c>
      <c r="G242" s="356">
        <v>416.1</v>
      </c>
      <c r="H242" s="356">
        <v>416.1</v>
      </c>
      <c r="I242" s="356">
        <v>234</v>
      </c>
      <c r="J242" s="468">
        <v>234</v>
      </c>
      <c r="K242" s="468">
        <v>450</v>
      </c>
      <c r="L242" s="469">
        <v>450</v>
      </c>
      <c r="M242" s="462">
        <f t="shared" ref="M242:N245" si="79">SUM(E242+G242+I242+K242)</f>
        <v>1610</v>
      </c>
      <c r="N242" s="462">
        <f t="shared" si="79"/>
        <v>1610</v>
      </c>
    </row>
    <row r="243" spans="1:14" ht="101.25" customHeight="1">
      <c r="A243" s="677"/>
      <c r="B243" s="458" t="s">
        <v>182</v>
      </c>
      <c r="C243" s="463">
        <v>1829.8</v>
      </c>
      <c r="D243" s="463">
        <v>1829.8</v>
      </c>
      <c r="E243" s="357">
        <v>453.9</v>
      </c>
      <c r="F243" s="357">
        <v>453.9</v>
      </c>
      <c r="G243" s="357">
        <v>342.7</v>
      </c>
      <c r="H243" s="357">
        <v>342.6</v>
      </c>
      <c r="I243" s="357">
        <v>516.6</v>
      </c>
      <c r="J243" s="470">
        <v>403.9</v>
      </c>
      <c r="K243" s="470">
        <v>516.6</v>
      </c>
      <c r="L243" s="471">
        <v>629.4</v>
      </c>
      <c r="M243" s="462">
        <f t="shared" si="79"/>
        <v>1829.7999999999997</v>
      </c>
      <c r="N243" s="462">
        <f t="shared" si="79"/>
        <v>1829.8000000000002</v>
      </c>
    </row>
    <row r="244" spans="1:14" ht="45" customHeight="1">
      <c r="A244" s="677"/>
      <c r="B244" s="458" t="s">
        <v>183</v>
      </c>
      <c r="C244" s="472">
        <v>600</v>
      </c>
      <c r="D244" s="472">
        <v>600</v>
      </c>
      <c r="E244" s="357">
        <v>185.6</v>
      </c>
      <c r="F244" s="357">
        <v>185.6</v>
      </c>
      <c r="G244" s="357">
        <v>231.5</v>
      </c>
      <c r="H244" s="357">
        <v>231.5</v>
      </c>
      <c r="I244" s="357">
        <v>182.9</v>
      </c>
      <c r="J244" s="470">
        <v>92.3</v>
      </c>
      <c r="K244" s="470"/>
      <c r="L244" s="471">
        <v>90.6</v>
      </c>
      <c r="M244" s="462">
        <f t="shared" si="79"/>
        <v>600</v>
      </c>
      <c r="N244" s="462">
        <f t="shared" si="79"/>
        <v>600</v>
      </c>
    </row>
    <row r="245" spans="1:14" ht="41.25" customHeight="1">
      <c r="A245" s="677"/>
      <c r="B245" s="458" t="s">
        <v>184</v>
      </c>
      <c r="C245" s="463">
        <v>343.6</v>
      </c>
      <c r="D245" s="463">
        <v>342.6</v>
      </c>
      <c r="E245" s="357"/>
      <c r="F245" s="357"/>
      <c r="G245" s="357">
        <v>149</v>
      </c>
      <c r="H245" s="357">
        <v>149</v>
      </c>
      <c r="I245" s="357">
        <v>101</v>
      </c>
      <c r="J245" s="470">
        <v>100</v>
      </c>
      <c r="K245" s="470">
        <v>92.6</v>
      </c>
      <c r="L245" s="367">
        <v>93.6</v>
      </c>
      <c r="M245" s="462">
        <f t="shared" si="79"/>
        <v>342.6</v>
      </c>
      <c r="N245" s="462">
        <f t="shared" si="79"/>
        <v>342.6</v>
      </c>
    </row>
    <row r="246" spans="1:14" ht="37.5" customHeight="1">
      <c r="A246" s="25" t="s">
        <v>16</v>
      </c>
      <c r="B246" s="62"/>
      <c r="C246" s="103">
        <f t="shared" ref="C246:N246" si="80">SUM(C245+C244+C243+C242)</f>
        <v>4383.3999999999996</v>
      </c>
      <c r="D246" s="103">
        <f t="shared" si="80"/>
        <v>4382.3999999999996</v>
      </c>
      <c r="E246" s="103">
        <f t="shared" si="80"/>
        <v>1149.4000000000001</v>
      </c>
      <c r="F246" s="103">
        <f t="shared" si="80"/>
        <v>1149.4000000000001</v>
      </c>
      <c r="G246" s="103">
        <f t="shared" si="80"/>
        <v>1139.3000000000002</v>
      </c>
      <c r="H246" s="103">
        <f t="shared" si="80"/>
        <v>1139.2</v>
      </c>
      <c r="I246" s="103">
        <f t="shared" si="80"/>
        <v>1034.5</v>
      </c>
      <c r="J246" s="103">
        <f t="shared" si="80"/>
        <v>830.2</v>
      </c>
      <c r="K246" s="103">
        <f t="shared" si="80"/>
        <v>1059.2</v>
      </c>
      <c r="L246" s="103">
        <f t="shared" si="80"/>
        <v>1263.5999999999999</v>
      </c>
      <c r="M246" s="217">
        <f t="shared" si="80"/>
        <v>4382.3999999999996</v>
      </c>
      <c r="N246" s="217">
        <f t="shared" si="80"/>
        <v>4382.3999999999996</v>
      </c>
    </row>
    <row r="247" spans="1:14" ht="35.25" customHeight="1">
      <c r="A247" s="83"/>
      <c r="B247" s="47" t="s">
        <v>137</v>
      </c>
      <c r="C247" s="103"/>
      <c r="D247" s="103"/>
      <c r="E247" s="104"/>
      <c r="F247" s="104"/>
      <c r="G247" s="104"/>
      <c r="H247" s="104"/>
      <c r="I247" s="105"/>
      <c r="J247" s="105"/>
      <c r="K247" s="106"/>
      <c r="L247" s="105"/>
      <c r="M247" s="107"/>
      <c r="N247" s="32"/>
    </row>
    <row r="248" spans="1:14" ht="30" customHeight="1">
      <c r="A248" s="83"/>
      <c r="B248" s="47" t="s">
        <v>138</v>
      </c>
      <c r="C248" s="103">
        <f t="shared" ref="C248:N248" si="81">SUM(C245+C244+C243+C242)</f>
        <v>4383.3999999999996</v>
      </c>
      <c r="D248" s="103">
        <f t="shared" si="81"/>
        <v>4382.3999999999996</v>
      </c>
      <c r="E248" s="103">
        <f t="shared" si="81"/>
        <v>1149.4000000000001</v>
      </c>
      <c r="F248" s="103">
        <f t="shared" si="81"/>
        <v>1149.4000000000001</v>
      </c>
      <c r="G248" s="103">
        <f t="shared" si="81"/>
        <v>1139.3000000000002</v>
      </c>
      <c r="H248" s="103">
        <f t="shared" si="81"/>
        <v>1139.2</v>
      </c>
      <c r="I248" s="103">
        <f t="shared" si="81"/>
        <v>1034.5</v>
      </c>
      <c r="J248" s="103">
        <f t="shared" si="81"/>
        <v>830.2</v>
      </c>
      <c r="K248" s="103">
        <f t="shared" si="81"/>
        <v>1059.2</v>
      </c>
      <c r="L248" s="103">
        <f t="shared" si="81"/>
        <v>1263.5999999999999</v>
      </c>
      <c r="M248" s="217">
        <f t="shared" si="81"/>
        <v>4382.3999999999996</v>
      </c>
      <c r="N248" s="217">
        <f t="shared" si="81"/>
        <v>4382.3999999999996</v>
      </c>
    </row>
    <row r="249" spans="1:14" s="1" customFormat="1" ht="32.25" customHeight="1" thickBot="1">
      <c r="A249" s="25"/>
      <c r="B249" s="61" t="s">
        <v>139</v>
      </c>
      <c r="C249" s="26"/>
      <c r="D249" s="26"/>
      <c r="E249" s="26"/>
      <c r="F249" s="26"/>
      <c r="G249" s="26"/>
      <c r="H249" s="26"/>
      <c r="I249" s="26"/>
      <c r="J249" s="26"/>
      <c r="K249" s="26"/>
      <c r="L249" s="26"/>
      <c r="M249" s="26"/>
      <c r="N249" s="194"/>
    </row>
    <row r="250" spans="1:14" ht="58.5" customHeight="1">
      <c r="A250" s="676" t="s">
        <v>36</v>
      </c>
      <c r="B250" s="458" t="s">
        <v>185</v>
      </c>
      <c r="C250" s="459">
        <v>300</v>
      </c>
      <c r="D250" s="460">
        <v>300</v>
      </c>
      <c r="E250" s="460">
        <v>50</v>
      </c>
      <c r="F250" s="460">
        <v>50</v>
      </c>
      <c r="G250" s="460">
        <v>75</v>
      </c>
      <c r="H250" s="460">
        <v>75</v>
      </c>
      <c r="I250" s="460">
        <v>90</v>
      </c>
      <c r="J250" s="461">
        <v>75</v>
      </c>
      <c r="K250" s="461">
        <v>85</v>
      </c>
      <c r="L250" s="460">
        <v>100</v>
      </c>
      <c r="M250" s="462">
        <f t="shared" ref="M250:N256" si="82">SUM(E250+G250+I250+K250)</f>
        <v>300</v>
      </c>
      <c r="N250" s="462">
        <f t="shared" si="82"/>
        <v>300</v>
      </c>
    </row>
    <row r="251" spans="1:14" ht="78" customHeight="1">
      <c r="A251" s="753"/>
      <c r="B251" s="458" t="s">
        <v>186</v>
      </c>
      <c r="C251" s="463">
        <v>180</v>
      </c>
      <c r="D251" s="357">
        <v>180</v>
      </c>
      <c r="E251" s="357"/>
      <c r="F251" s="357"/>
      <c r="G251" s="357">
        <v>90</v>
      </c>
      <c r="H251" s="357">
        <v>90</v>
      </c>
      <c r="I251" s="357"/>
      <c r="J251" s="357"/>
      <c r="K251" s="357">
        <v>90</v>
      </c>
      <c r="L251" s="357">
        <v>90</v>
      </c>
      <c r="M251" s="462">
        <f t="shared" si="82"/>
        <v>180</v>
      </c>
      <c r="N251" s="462">
        <f t="shared" si="82"/>
        <v>180</v>
      </c>
    </row>
    <row r="252" spans="1:14" ht="102.75" customHeight="1">
      <c r="A252" s="753"/>
      <c r="B252" s="464" t="s">
        <v>187</v>
      </c>
      <c r="C252" s="463">
        <v>56</v>
      </c>
      <c r="D252" s="357">
        <v>55.7</v>
      </c>
      <c r="E252" s="357"/>
      <c r="F252" s="357"/>
      <c r="G252" s="357"/>
      <c r="H252" s="357"/>
      <c r="I252" s="357">
        <v>55.7</v>
      </c>
      <c r="J252" s="357">
        <v>15</v>
      </c>
      <c r="K252" s="357"/>
      <c r="L252" s="357">
        <v>40.700000000000003</v>
      </c>
      <c r="M252" s="462">
        <f t="shared" si="82"/>
        <v>55.7</v>
      </c>
      <c r="N252" s="462">
        <f t="shared" si="82"/>
        <v>55.7</v>
      </c>
    </row>
    <row r="253" spans="1:14" ht="56.25" customHeight="1">
      <c r="A253" s="753"/>
      <c r="B253" s="464" t="s">
        <v>125</v>
      </c>
      <c r="C253" s="463">
        <v>577.5</v>
      </c>
      <c r="D253" s="357">
        <v>577.5</v>
      </c>
      <c r="E253" s="357">
        <v>96.1</v>
      </c>
      <c r="F253" s="357">
        <v>96.1</v>
      </c>
      <c r="G253" s="357">
        <v>233.88</v>
      </c>
      <c r="H253" s="357">
        <v>137.80000000000001</v>
      </c>
      <c r="I253" s="357">
        <v>247.5</v>
      </c>
      <c r="J253" s="357">
        <v>62.5</v>
      </c>
      <c r="K253" s="357"/>
      <c r="L253" s="357">
        <v>281</v>
      </c>
      <c r="M253" s="462">
        <f t="shared" si="82"/>
        <v>577.48</v>
      </c>
      <c r="N253" s="462">
        <f t="shared" si="82"/>
        <v>577.4</v>
      </c>
    </row>
    <row r="254" spans="1:14" ht="54.75" customHeight="1">
      <c r="A254" s="753"/>
      <c r="B254" s="458" t="s">
        <v>188</v>
      </c>
      <c r="C254" s="463">
        <v>435.6</v>
      </c>
      <c r="D254" s="357">
        <v>435.6</v>
      </c>
      <c r="E254" s="357">
        <v>187.7</v>
      </c>
      <c r="F254" s="357">
        <v>187.7</v>
      </c>
      <c r="G254" s="357">
        <v>66.5</v>
      </c>
      <c r="H254" s="357">
        <v>66.5</v>
      </c>
      <c r="I254" s="357">
        <v>181.4</v>
      </c>
      <c r="J254" s="357">
        <v>64.099999999999994</v>
      </c>
      <c r="K254" s="357"/>
      <c r="L254" s="357">
        <v>117.3</v>
      </c>
      <c r="M254" s="462">
        <f t="shared" si="82"/>
        <v>435.6</v>
      </c>
      <c r="N254" s="462">
        <f t="shared" si="82"/>
        <v>435.59999999999997</v>
      </c>
    </row>
    <row r="255" spans="1:14" ht="81" customHeight="1">
      <c r="A255" s="753"/>
      <c r="B255" s="464" t="s">
        <v>189</v>
      </c>
      <c r="C255" s="463">
        <v>14</v>
      </c>
      <c r="D255" s="357">
        <v>0</v>
      </c>
      <c r="E255" s="357"/>
      <c r="F255" s="357"/>
      <c r="G255" s="357"/>
      <c r="H255" s="357"/>
      <c r="I255" s="357">
        <v>0</v>
      </c>
      <c r="J255" s="357"/>
      <c r="K255" s="357"/>
      <c r="L255" s="465"/>
      <c r="M255" s="462">
        <f t="shared" si="82"/>
        <v>0</v>
      </c>
      <c r="N255" s="462">
        <f t="shared" si="82"/>
        <v>0</v>
      </c>
    </row>
    <row r="256" spans="1:14" ht="98.25" customHeight="1">
      <c r="A256" s="629"/>
      <c r="B256" s="562" t="s">
        <v>256</v>
      </c>
      <c r="C256" s="563">
        <v>613.4</v>
      </c>
      <c r="D256" s="539">
        <v>613.4</v>
      </c>
      <c r="E256" s="539"/>
      <c r="F256" s="539"/>
      <c r="G256" s="539"/>
      <c r="H256" s="539"/>
      <c r="I256" s="539">
        <v>613.4</v>
      </c>
      <c r="J256" s="539">
        <v>613.4</v>
      </c>
      <c r="K256" s="539"/>
      <c r="L256" s="539"/>
      <c r="M256" s="564">
        <f t="shared" si="82"/>
        <v>613.4</v>
      </c>
      <c r="N256" s="564">
        <f t="shared" si="82"/>
        <v>613.4</v>
      </c>
    </row>
    <row r="257" spans="1:15" ht="37.5">
      <c r="A257" s="25" t="s">
        <v>16</v>
      </c>
      <c r="B257" s="62"/>
      <c r="C257" s="108">
        <f t="shared" ref="C257:N257" si="83">SUM(C256+C255+C254+C253+C252+C251+C250)</f>
        <v>2176.5</v>
      </c>
      <c r="D257" s="108">
        <f t="shared" si="83"/>
        <v>2162.1999999999998</v>
      </c>
      <c r="E257" s="108">
        <f t="shared" si="83"/>
        <v>333.79999999999995</v>
      </c>
      <c r="F257" s="108">
        <f t="shared" si="83"/>
        <v>333.79999999999995</v>
      </c>
      <c r="G257" s="108">
        <f t="shared" si="83"/>
        <v>465.38</v>
      </c>
      <c r="H257" s="108">
        <f t="shared" si="83"/>
        <v>369.3</v>
      </c>
      <c r="I257" s="108">
        <f t="shared" si="83"/>
        <v>1188</v>
      </c>
      <c r="J257" s="108">
        <f t="shared" si="83"/>
        <v>830</v>
      </c>
      <c r="K257" s="108">
        <f t="shared" si="83"/>
        <v>175</v>
      </c>
      <c r="L257" s="108">
        <f t="shared" si="83"/>
        <v>629</v>
      </c>
      <c r="M257" s="108">
        <f t="shared" si="83"/>
        <v>2162.1800000000003</v>
      </c>
      <c r="N257" s="108">
        <f t="shared" si="83"/>
        <v>2162.1000000000004</v>
      </c>
      <c r="O257" s="135"/>
    </row>
    <row r="258" spans="1:15" ht="15.75">
      <c r="A258" s="711"/>
      <c r="B258" s="47" t="s">
        <v>137</v>
      </c>
      <c r="C258" s="108"/>
      <c r="D258" s="108"/>
      <c r="E258" s="108"/>
      <c r="F258" s="108"/>
      <c r="G258" s="108"/>
      <c r="H258" s="108"/>
      <c r="I258" s="109"/>
      <c r="J258" s="109"/>
      <c r="K258" s="109"/>
      <c r="L258" s="105"/>
      <c r="M258" s="110"/>
      <c r="N258" s="32"/>
      <c r="O258" s="135"/>
    </row>
    <row r="259" spans="1:15" ht="15.75">
      <c r="A259" s="712"/>
      <c r="B259" s="47" t="s">
        <v>138</v>
      </c>
      <c r="C259" s="108">
        <f t="shared" ref="C259:N259" si="84">SUM(C256+C255+C254+C253+C252+C251+C250)</f>
        <v>2176.5</v>
      </c>
      <c r="D259" s="108">
        <f t="shared" si="84"/>
        <v>2162.1999999999998</v>
      </c>
      <c r="E259" s="108">
        <f t="shared" si="84"/>
        <v>333.79999999999995</v>
      </c>
      <c r="F259" s="108">
        <f t="shared" si="84"/>
        <v>333.79999999999995</v>
      </c>
      <c r="G259" s="108">
        <f t="shared" si="84"/>
        <v>465.38</v>
      </c>
      <c r="H259" s="108">
        <f t="shared" si="84"/>
        <v>369.3</v>
      </c>
      <c r="I259" s="108">
        <f t="shared" si="84"/>
        <v>1188</v>
      </c>
      <c r="J259" s="108">
        <f t="shared" si="84"/>
        <v>830</v>
      </c>
      <c r="K259" s="108">
        <f t="shared" si="84"/>
        <v>175</v>
      </c>
      <c r="L259" s="108">
        <f t="shared" si="84"/>
        <v>629</v>
      </c>
      <c r="M259" s="108">
        <f t="shared" si="84"/>
        <v>2162.1800000000003</v>
      </c>
      <c r="N259" s="108">
        <f t="shared" si="84"/>
        <v>2162.1000000000004</v>
      </c>
      <c r="O259" s="135"/>
    </row>
    <row r="260" spans="1:15" s="1" customFormat="1" ht="32.25" customHeight="1">
      <c r="A260" s="712"/>
      <c r="B260" s="111" t="s">
        <v>139</v>
      </c>
      <c r="C260" s="33"/>
      <c r="D260" s="33"/>
      <c r="E260" s="33"/>
      <c r="F260" s="33"/>
      <c r="G260" s="33"/>
      <c r="H260" s="33"/>
      <c r="I260" s="33"/>
      <c r="J260" s="33"/>
      <c r="K260" s="33"/>
      <c r="L260" s="33"/>
      <c r="M260" s="33"/>
      <c r="N260" s="194"/>
      <c r="O260" s="240"/>
    </row>
    <row r="261" spans="1:15" s="1" customFormat="1" ht="32.25" customHeight="1">
      <c r="A261" s="53" t="s">
        <v>2</v>
      </c>
      <c r="B261" s="65"/>
      <c r="C261" s="59">
        <f t="shared" ref="C261:N261" si="85">SUM(C257+C246)</f>
        <v>6559.9</v>
      </c>
      <c r="D261" s="59">
        <f t="shared" si="85"/>
        <v>6544.5999999999995</v>
      </c>
      <c r="E261" s="59">
        <f t="shared" si="85"/>
        <v>1483.2</v>
      </c>
      <c r="F261" s="59">
        <f t="shared" si="85"/>
        <v>1483.2</v>
      </c>
      <c r="G261" s="59">
        <f t="shared" si="85"/>
        <v>1604.6800000000003</v>
      </c>
      <c r="H261" s="59">
        <f t="shared" si="85"/>
        <v>1508.5</v>
      </c>
      <c r="I261" s="59">
        <f t="shared" si="85"/>
        <v>2222.5</v>
      </c>
      <c r="J261" s="59">
        <f t="shared" si="85"/>
        <v>1660.2</v>
      </c>
      <c r="K261" s="59">
        <f t="shared" si="85"/>
        <v>1234.2</v>
      </c>
      <c r="L261" s="59">
        <f t="shared" si="85"/>
        <v>1892.6</v>
      </c>
      <c r="M261" s="59">
        <f t="shared" si="85"/>
        <v>6544.58</v>
      </c>
      <c r="N261" s="59">
        <f t="shared" si="85"/>
        <v>6544.5</v>
      </c>
    </row>
    <row r="262" spans="1:15" s="1" customFormat="1" ht="32.25" customHeight="1">
      <c r="A262" s="112"/>
      <c r="B262" s="67" t="s">
        <v>137</v>
      </c>
      <c r="C262" s="59"/>
      <c r="D262" s="59"/>
      <c r="E262" s="59"/>
      <c r="F262" s="59"/>
      <c r="G262" s="59"/>
      <c r="H262" s="59"/>
      <c r="I262" s="59"/>
      <c r="J262" s="59"/>
      <c r="K262" s="59"/>
      <c r="L262" s="59"/>
      <c r="M262" s="59"/>
      <c r="N262" s="94"/>
    </row>
    <row r="263" spans="1:15" s="1" customFormat="1" ht="32.25" customHeight="1">
      <c r="A263" s="112"/>
      <c r="B263" s="67" t="s">
        <v>138</v>
      </c>
      <c r="C263" s="59">
        <f t="shared" ref="C263:N263" si="86">SUM(C259+C248)</f>
        <v>6559.9</v>
      </c>
      <c r="D263" s="59">
        <f t="shared" si="86"/>
        <v>6544.5999999999995</v>
      </c>
      <c r="E263" s="59">
        <f t="shared" si="86"/>
        <v>1483.2</v>
      </c>
      <c r="F263" s="59">
        <f t="shared" si="86"/>
        <v>1483.2</v>
      </c>
      <c r="G263" s="59">
        <f t="shared" si="86"/>
        <v>1604.6800000000003</v>
      </c>
      <c r="H263" s="59">
        <f t="shared" si="86"/>
        <v>1508.5</v>
      </c>
      <c r="I263" s="59">
        <f t="shared" si="86"/>
        <v>2222.5</v>
      </c>
      <c r="J263" s="59">
        <f t="shared" si="86"/>
        <v>1660.2</v>
      </c>
      <c r="K263" s="59">
        <f t="shared" si="86"/>
        <v>1234.2</v>
      </c>
      <c r="L263" s="59">
        <f t="shared" si="86"/>
        <v>1892.6</v>
      </c>
      <c r="M263" s="59">
        <f t="shared" si="86"/>
        <v>6544.58</v>
      </c>
      <c r="N263" s="59">
        <f t="shared" si="86"/>
        <v>6544.5</v>
      </c>
    </row>
    <row r="264" spans="1:15" s="1" customFormat="1" ht="37.5" customHeight="1" thickBot="1">
      <c r="A264" s="53"/>
      <c r="B264" s="68" t="s">
        <v>139</v>
      </c>
      <c r="C264" s="54">
        <f t="shared" ref="C264:L264" si="87">SUM(C260+C249)</f>
        <v>0</v>
      </c>
      <c r="D264" s="54">
        <f t="shared" si="87"/>
        <v>0</v>
      </c>
      <c r="E264" s="54">
        <f t="shared" si="87"/>
        <v>0</v>
      </c>
      <c r="F264" s="54">
        <f t="shared" si="87"/>
        <v>0</v>
      </c>
      <c r="G264" s="54">
        <f t="shared" si="87"/>
        <v>0</v>
      </c>
      <c r="H264" s="54">
        <f t="shared" si="87"/>
        <v>0</v>
      </c>
      <c r="I264" s="54">
        <f t="shared" si="87"/>
        <v>0</v>
      </c>
      <c r="J264" s="54">
        <f t="shared" si="87"/>
        <v>0</v>
      </c>
      <c r="K264" s="54">
        <f t="shared" si="87"/>
        <v>0</v>
      </c>
      <c r="L264" s="54">
        <f t="shared" si="87"/>
        <v>0</v>
      </c>
      <c r="M264" s="59"/>
      <c r="N264" s="94"/>
    </row>
    <row r="265" spans="1:15" ht="18.75" thickBot="1">
      <c r="A265" s="696" t="s">
        <v>37</v>
      </c>
      <c r="B265" s="670"/>
      <c r="C265" s="670"/>
      <c r="D265" s="670"/>
      <c r="E265" s="670"/>
      <c r="F265" s="670"/>
      <c r="G265" s="670"/>
      <c r="H265" s="670"/>
      <c r="I265" s="670"/>
      <c r="J265" s="670"/>
      <c r="K265" s="670"/>
      <c r="L265" s="670"/>
      <c r="M265" s="714"/>
      <c r="N265" s="714"/>
    </row>
    <row r="266" spans="1:15" ht="97.5" customHeight="1">
      <c r="A266" s="781" t="s">
        <v>38</v>
      </c>
      <c r="B266" s="388" t="s">
        <v>96</v>
      </c>
      <c r="C266" s="389">
        <v>1000</v>
      </c>
      <c r="D266" s="389">
        <v>995.1</v>
      </c>
      <c r="E266" s="390" t="s">
        <v>136</v>
      </c>
      <c r="F266" s="390" t="s">
        <v>136</v>
      </c>
      <c r="G266" s="390">
        <v>0</v>
      </c>
      <c r="H266" s="390">
        <v>0</v>
      </c>
      <c r="I266" s="391">
        <v>0</v>
      </c>
      <c r="J266" s="390"/>
      <c r="K266" s="389">
        <v>995.1</v>
      </c>
      <c r="L266" s="389">
        <v>995.1</v>
      </c>
      <c r="M266" s="392">
        <f>K266+I266+G266+E266</f>
        <v>995.1</v>
      </c>
      <c r="N266" s="393">
        <f>SUM(F266+H266+J266+L266)</f>
        <v>995.1</v>
      </c>
      <c r="O266" s="246"/>
    </row>
    <row r="267" spans="1:15" ht="15.75">
      <c r="A267" s="677"/>
      <c r="B267" s="301" t="s">
        <v>137</v>
      </c>
      <c r="C267" s="394"/>
      <c r="D267" s="394"/>
      <c r="E267" s="395"/>
      <c r="F267" s="395"/>
      <c r="G267" s="395"/>
      <c r="H267" s="395"/>
      <c r="I267" s="372"/>
      <c r="J267" s="395"/>
      <c r="K267" s="395"/>
      <c r="L267" s="396"/>
      <c r="M267" s="397"/>
      <c r="N267" s="398"/>
      <c r="O267" s="280"/>
    </row>
    <row r="268" spans="1:15" ht="15.75">
      <c r="A268" s="677"/>
      <c r="B268" s="301" t="s">
        <v>138</v>
      </c>
      <c r="C268" s="394">
        <f>C266</f>
        <v>1000</v>
      </c>
      <c r="D268" s="394">
        <f>D266</f>
        <v>995.1</v>
      </c>
      <c r="E268" s="395" t="s">
        <v>136</v>
      </c>
      <c r="F268" s="395" t="s">
        <v>136</v>
      </c>
      <c r="G268" s="395">
        <v>0</v>
      </c>
      <c r="H268" s="395">
        <v>0</v>
      </c>
      <c r="I268" s="372">
        <f>I266</f>
        <v>0</v>
      </c>
      <c r="J268" s="395"/>
      <c r="K268" s="395">
        <f>K266</f>
        <v>995.1</v>
      </c>
      <c r="L268" s="399">
        <v>995.1</v>
      </c>
      <c r="M268" s="400">
        <f>SUM(E268+G268+I268+K268)</f>
        <v>995.1</v>
      </c>
      <c r="N268" s="393">
        <f>SUM(F268+H268+J268+L268)</f>
        <v>995.1</v>
      </c>
      <c r="O268" s="280"/>
    </row>
    <row r="269" spans="1:15" ht="32.25" thickBot="1">
      <c r="A269" s="677"/>
      <c r="B269" s="301" t="s">
        <v>139</v>
      </c>
      <c r="C269" s="394"/>
      <c r="D269" s="394"/>
      <c r="E269" s="395"/>
      <c r="F269" s="395"/>
      <c r="G269" s="395"/>
      <c r="H269" s="395"/>
      <c r="I269" s="372"/>
      <c r="J269" s="395"/>
      <c r="K269" s="395"/>
      <c r="L269" s="396"/>
      <c r="M269" s="397"/>
      <c r="N269" s="398"/>
      <c r="O269" s="280"/>
    </row>
    <row r="270" spans="1:15" ht="69.75" customHeight="1">
      <c r="A270" s="677"/>
      <c r="B270" s="370" t="s">
        <v>306</v>
      </c>
      <c r="C270" s="394">
        <v>632.6</v>
      </c>
      <c r="D270" s="394">
        <v>632.6</v>
      </c>
      <c r="E270" s="395"/>
      <c r="F270" s="395"/>
      <c r="G270" s="395"/>
      <c r="H270" s="395"/>
      <c r="I270" s="372"/>
      <c r="J270" s="395"/>
      <c r="K270" s="394">
        <v>632.6</v>
      </c>
      <c r="L270" s="394">
        <v>632.6</v>
      </c>
      <c r="M270" s="392">
        <f>K270+I270+G270+E270</f>
        <v>632.6</v>
      </c>
      <c r="N270" s="393">
        <f>SUM(F270+H270+J270+L270)</f>
        <v>632.6</v>
      </c>
      <c r="O270" s="280"/>
    </row>
    <row r="271" spans="1:15" ht="15.75">
      <c r="A271" s="677"/>
      <c r="B271" s="301" t="s">
        <v>137</v>
      </c>
      <c r="C271" s="394"/>
      <c r="D271" s="394"/>
      <c r="E271" s="395"/>
      <c r="F271" s="395"/>
      <c r="G271" s="395"/>
      <c r="H271" s="395"/>
      <c r="I271" s="372"/>
      <c r="J271" s="395"/>
      <c r="K271" s="395"/>
      <c r="L271" s="396"/>
      <c r="M271" s="397"/>
      <c r="N271" s="398"/>
      <c r="O271" s="280"/>
    </row>
    <row r="272" spans="1:15" ht="15.75">
      <c r="A272" s="677"/>
      <c r="B272" s="301" t="s">
        <v>138</v>
      </c>
      <c r="C272" s="394">
        <v>632.6</v>
      </c>
      <c r="D272" s="394">
        <v>632.6</v>
      </c>
      <c r="E272" s="395"/>
      <c r="F272" s="395"/>
      <c r="G272" s="395"/>
      <c r="H272" s="395"/>
      <c r="I272" s="372"/>
      <c r="J272" s="395"/>
      <c r="K272" s="394">
        <v>632.6</v>
      </c>
      <c r="L272" s="394">
        <v>632.6</v>
      </c>
      <c r="M272" s="400">
        <f>SUM(E272+G272+I272+K272)</f>
        <v>632.6</v>
      </c>
      <c r="N272" s="393">
        <f>SUM(F272+H272+J272+L272)</f>
        <v>632.6</v>
      </c>
      <c r="O272" s="280"/>
    </row>
    <row r="273" spans="1:15" ht="32.25" thickBot="1">
      <c r="A273" s="677"/>
      <c r="B273" s="301" t="s">
        <v>139</v>
      </c>
      <c r="C273" s="394"/>
      <c r="D273" s="394"/>
      <c r="E273" s="395"/>
      <c r="F273" s="395"/>
      <c r="G273" s="395"/>
      <c r="H273" s="395"/>
      <c r="I273" s="372"/>
      <c r="J273" s="395"/>
      <c r="K273" s="395"/>
      <c r="L273" s="396"/>
      <c r="M273" s="397"/>
      <c r="N273" s="398"/>
      <c r="O273" s="280"/>
    </row>
    <row r="274" spans="1:15" ht="131.25" customHeight="1">
      <c r="A274" s="677"/>
      <c r="B274" s="370" t="s">
        <v>307</v>
      </c>
      <c r="C274" s="394">
        <f>SUM(C276+C277)</f>
        <v>13280.199999999999</v>
      </c>
      <c r="D274" s="394">
        <f>SUM(D276+D277)</f>
        <v>13280.199999999999</v>
      </c>
      <c r="E274" s="395"/>
      <c r="F274" s="395"/>
      <c r="G274" s="395"/>
      <c r="H274" s="395"/>
      <c r="I274" s="372"/>
      <c r="J274" s="395"/>
      <c r="K274" s="394">
        <f>SUM(K276+K277)</f>
        <v>13280.199999999999</v>
      </c>
      <c r="L274" s="394">
        <f>SUM(L276+L277)</f>
        <v>12619.699999999999</v>
      </c>
      <c r="M274" s="392">
        <f>K274+I274+G274+E274</f>
        <v>13280.199999999999</v>
      </c>
      <c r="N274" s="393">
        <f>SUM(F274+H274+J274+L274)</f>
        <v>12619.699999999999</v>
      </c>
      <c r="O274" s="280"/>
    </row>
    <row r="275" spans="1:15" ht="15.75">
      <c r="A275" s="677"/>
      <c r="B275" s="301" t="s">
        <v>137</v>
      </c>
      <c r="C275" s="394"/>
      <c r="D275" s="394"/>
      <c r="E275" s="395"/>
      <c r="F275" s="395"/>
      <c r="G275" s="395"/>
      <c r="H275" s="395"/>
      <c r="I275" s="372"/>
      <c r="J275" s="395"/>
      <c r="K275" s="395"/>
      <c r="L275" s="396"/>
      <c r="M275" s="397"/>
      <c r="N275" s="398"/>
      <c r="O275" s="280"/>
    </row>
    <row r="276" spans="1:15" ht="15.75">
      <c r="A276" s="677"/>
      <c r="B276" s="301" t="s">
        <v>138</v>
      </c>
      <c r="C276" s="394">
        <v>1513.9</v>
      </c>
      <c r="D276" s="394">
        <v>1513.9</v>
      </c>
      <c r="E276" s="395"/>
      <c r="F276" s="395"/>
      <c r="G276" s="395"/>
      <c r="H276" s="395"/>
      <c r="I276" s="372"/>
      <c r="J276" s="395"/>
      <c r="K276" s="394">
        <v>1513.9</v>
      </c>
      <c r="L276" s="396">
        <v>853.4</v>
      </c>
      <c r="M276" s="400">
        <f>SUM(E276+G276+I276+K276)</f>
        <v>1513.9</v>
      </c>
      <c r="N276" s="393">
        <f>SUM(F276+H276+J276+L276)</f>
        <v>853.4</v>
      </c>
      <c r="O276" s="280"/>
    </row>
    <row r="277" spans="1:15" ht="31.5">
      <c r="A277" s="677"/>
      <c r="B277" s="301" t="s">
        <v>139</v>
      </c>
      <c r="C277" s="429">
        <v>11766.3</v>
      </c>
      <c r="D277" s="429">
        <v>11766.3</v>
      </c>
      <c r="E277" s="637"/>
      <c r="F277" s="637"/>
      <c r="G277" s="637"/>
      <c r="H277" s="637"/>
      <c r="I277" s="638"/>
      <c r="J277" s="637"/>
      <c r="K277" s="429">
        <v>11766.3</v>
      </c>
      <c r="L277" s="639">
        <v>11766.3</v>
      </c>
      <c r="M277" s="640">
        <v>11766.3</v>
      </c>
      <c r="N277" s="641">
        <v>11766.3</v>
      </c>
      <c r="O277" s="280"/>
    </row>
    <row r="278" spans="1:15" ht="47.25">
      <c r="A278" s="677"/>
      <c r="B278" s="401" t="s">
        <v>97</v>
      </c>
      <c r="C278" s="372">
        <v>50</v>
      </c>
      <c r="D278" s="372">
        <v>28.8</v>
      </c>
      <c r="E278" s="402">
        <v>0</v>
      </c>
      <c r="F278" s="402">
        <v>0</v>
      </c>
      <c r="G278" s="402">
        <v>0</v>
      </c>
      <c r="H278" s="402">
        <v>0</v>
      </c>
      <c r="I278" s="402"/>
      <c r="J278" s="403"/>
      <c r="K278" s="404">
        <v>28.8</v>
      </c>
      <c r="L278" s="405">
        <v>28.8</v>
      </c>
      <c r="M278" s="406">
        <f>E278+G278+I278+K278</f>
        <v>28.8</v>
      </c>
      <c r="N278" s="393">
        <f>SUM(F278+H278+J278+L278)</f>
        <v>28.8</v>
      </c>
      <c r="O278" s="281"/>
    </row>
    <row r="279" spans="1:15" ht="15.75">
      <c r="A279" s="677"/>
      <c r="B279" s="301" t="s">
        <v>137</v>
      </c>
      <c r="C279" s="372"/>
      <c r="D279" s="372"/>
      <c r="E279" s="402"/>
      <c r="F279" s="402"/>
      <c r="G279" s="402"/>
      <c r="H279" s="402"/>
      <c r="I279" s="402"/>
      <c r="J279" s="402"/>
      <c r="K279" s="404"/>
      <c r="L279" s="405"/>
      <c r="M279" s="406"/>
      <c r="N279" s="393"/>
      <c r="O279" s="282"/>
    </row>
    <row r="280" spans="1:15" ht="15.75">
      <c r="A280" s="677"/>
      <c r="B280" s="301" t="s">
        <v>138</v>
      </c>
      <c r="C280" s="372">
        <f t="shared" ref="C280:H280" si="88">C278</f>
        <v>50</v>
      </c>
      <c r="D280" s="372">
        <f t="shared" si="88"/>
        <v>28.8</v>
      </c>
      <c r="E280" s="402">
        <f t="shared" si="88"/>
        <v>0</v>
      </c>
      <c r="F280" s="402">
        <f t="shared" si="88"/>
        <v>0</v>
      </c>
      <c r="G280" s="402">
        <f t="shared" si="88"/>
        <v>0</v>
      </c>
      <c r="H280" s="402">
        <f t="shared" si="88"/>
        <v>0</v>
      </c>
      <c r="I280" s="402"/>
      <c r="J280" s="403"/>
      <c r="K280" s="404">
        <f>K278</f>
        <v>28.8</v>
      </c>
      <c r="L280" s="405">
        <v>28.8</v>
      </c>
      <c r="M280" s="400">
        <f>SUM(E280+G280+I280+K280)</f>
        <v>28.8</v>
      </c>
      <c r="N280" s="393">
        <f>SUM(F280+H280+J280+L280)</f>
        <v>28.8</v>
      </c>
      <c r="O280" s="282"/>
    </row>
    <row r="281" spans="1:15" ht="31.5">
      <c r="A281" s="677"/>
      <c r="B281" s="407" t="s">
        <v>139</v>
      </c>
      <c r="C281" s="372"/>
      <c r="D281" s="372"/>
      <c r="E281" s="402"/>
      <c r="F281" s="402"/>
      <c r="G281" s="402"/>
      <c r="H281" s="402"/>
      <c r="I281" s="402"/>
      <c r="J281" s="402"/>
      <c r="K281" s="408"/>
      <c r="L281" s="399"/>
      <c r="M281" s="400"/>
      <c r="N281" s="409"/>
      <c r="O281" s="282"/>
    </row>
    <row r="282" spans="1:15" ht="94.5">
      <c r="A282" s="677"/>
      <c r="B282" s="410" t="s">
        <v>231</v>
      </c>
      <c r="C282" s="372">
        <v>130</v>
      </c>
      <c r="D282" s="372">
        <v>110</v>
      </c>
      <c r="E282" s="402">
        <v>0</v>
      </c>
      <c r="F282" s="402">
        <v>0</v>
      </c>
      <c r="G282" s="402">
        <v>33</v>
      </c>
      <c r="H282" s="402">
        <v>33</v>
      </c>
      <c r="I282" s="402">
        <v>0</v>
      </c>
      <c r="J282" s="402"/>
      <c r="K282" s="408">
        <v>77</v>
      </c>
      <c r="L282" s="399">
        <v>77</v>
      </c>
      <c r="M282" s="400">
        <f>K282+I282+G282+E282</f>
        <v>110</v>
      </c>
      <c r="N282" s="393">
        <f>SUM(F282+H282+J282+L282)</f>
        <v>110</v>
      </c>
      <c r="O282" s="283"/>
    </row>
    <row r="283" spans="1:15" ht="15.75">
      <c r="A283" s="677"/>
      <c r="B283" s="301" t="s">
        <v>137</v>
      </c>
      <c r="C283" s="372"/>
      <c r="D283" s="372"/>
      <c r="E283" s="402"/>
      <c r="F283" s="402"/>
      <c r="G283" s="402"/>
      <c r="H283" s="402"/>
      <c r="I283" s="402"/>
      <c r="J283" s="402"/>
      <c r="K283" s="408"/>
      <c r="L283" s="399"/>
      <c r="M283" s="400"/>
      <c r="N283" s="409"/>
      <c r="O283" s="282"/>
    </row>
    <row r="284" spans="1:15" ht="15.75">
      <c r="A284" s="677"/>
      <c r="B284" s="301" t="s">
        <v>138</v>
      </c>
      <c r="C284" s="372">
        <f>C282</f>
        <v>130</v>
      </c>
      <c r="D284" s="372">
        <f>D282</f>
        <v>110</v>
      </c>
      <c r="E284" s="402">
        <v>0</v>
      </c>
      <c r="F284" s="402">
        <v>0</v>
      </c>
      <c r="G284" s="402">
        <f>G282</f>
        <v>33</v>
      </c>
      <c r="H284" s="402">
        <f>H282</f>
        <v>33</v>
      </c>
      <c r="I284" s="402">
        <v>0</v>
      </c>
      <c r="J284" s="402"/>
      <c r="K284" s="408">
        <v>77</v>
      </c>
      <c r="L284" s="399">
        <v>77</v>
      </c>
      <c r="M284" s="400">
        <f>SUM(E284+G284+I284+K284)</f>
        <v>110</v>
      </c>
      <c r="N284" s="393">
        <f>SUM(F284+H284+J284+L284)</f>
        <v>110</v>
      </c>
      <c r="O284" s="282"/>
    </row>
    <row r="285" spans="1:15" ht="31.5">
      <c r="A285" s="677"/>
      <c r="B285" s="407" t="s">
        <v>139</v>
      </c>
      <c r="C285" s="372"/>
      <c r="D285" s="372"/>
      <c r="E285" s="402"/>
      <c r="F285" s="402"/>
      <c r="G285" s="402"/>
      <c r="H285" s="402"/>
      <c r="I285" s="402"/>
      <c r="J285" s="402"/>
      <c r="K285" s="408"/>
      <c r="L285" s="399"/>
      <c r="M285" s="400"/>
      <c r="N285" s="409"/>
      <c r="O285" s="282"/>
    </row>
    <row r="286" spans="1:15" ht="69.75" customHeight="1">
      <c r="A286" s="677"/>
      <c r="B286" s="410" t="s">
        <v>98</v>
      </c>
      <c r="C286" s="394">
        <v>60</v>
      </c>
      <c r="D286" s="394">
        <v>60</v>
      </c>
      <c r="E286" s="402">
        <v>0</v>
      </c>
      <c r="F286" s="402" t="s">
        <v>136</v>
      </c>
      <c r="G286" s="402" t="s">
        <v>136</v>
      </c>
      <c r="H286" s="402">
        <v>0</v>
      </c>
      <c r="I286" s="402">
        <v>60</v>
      </c>
      <c r="J286" s="402">
        <v>60</v>
      </c>
      <c r="K286" s="411">
        <v>0</v>
      </c>
      <c r="L286" s="412"/>
      <c r="M286" s="413">
        <f>K286+I286+G286+E286</f>
        <v>60</v>
      </c>
      <c r="N286" s="393">
        <f>SUM(F286+H286+J286+L286)</f>
        <v>60</v>
      </c>
      <c r="O286" s="281"/>
    </row>
    <row r="287" spans="1:15" ht="15.75">
      <c r="A287" s="677"/>
      <c r="B287" s="407" t="s">
        <v>137</v>
      </c>
      <c r="C287" s="394"/>
      <c r="D287" s="394"/>
      <c r="E287" s="402"/>
      <c r="F287" s="402"/>
      <c r="G287" s="402"/>
      <c r="H287" s="402"/>
      <c r="I287" s="402"/>
      <c r="J287" s="402"/>
      <c r="K287" s="411"/>
      <c r="L287" s="412"/>
      <c r="M287" s="413"/>
      <c r="N287" s="414"/>
      <c r="O287" s="283"/>
    </row>
    <row r="288" spans="1:15" ht="15.75">
      <c r="A288" s="677"/>
      <c r="B288" s="301" t="s">
        <v>138</v>
      </c>
      <c r="C288" s="394">
        <f>C286</f>
        <v>60</v>
      </c>
      <c r="D288" s="394">
        <f>D286</f>
        <v>60</v>
      </c>
      <c r="E288" s="402">
        <v>0</v>
      </c>
      <c r="F288" s="402" t="s">
        <v>136</v>
      </c>
      <c r="G288" s="402" t="s">
        <v>136</v>
      </c>
      <c r="H288" s="402">
        <v>0</v>
      </c>
      <c r="I288" s="402">
        <f>I286</f>
        <v>60</v>
      </c>
      <c r="J288" s="402">
        <v>60</v>
      </c>
      <c r="K288" s="411" t="s">
        <v>136</v>
      </c>
      <c r="L288" s="412"/>
      <c r="M288" s="400">
        <f>SUM(E288+G288+I288+K288)</f>
        <v>60</v>
      </c>
      <c r="N288" s="393">
        <f>SUM(F288+H288+J288+L288)</f>
        <v>60</v>
      </c>
      <c r="O288" s="283"/>
    </row>
    <row r="289" spans="1:15" ht="31.5">
      <c r="A289" s="677"/>
      <c r="B289" s="301" t="s">
        <v>139</v>
      </c>
      <c r="C289" s="394"/>
      <c r="D289" s="394"/>
      <c r="E289" s="402"/>
      <c r="F289" s="402"/>
      <c r="G289" s="402"/>
      <c r="H289" s="402"/>
      <c r="I289" s="402"/>
      <c r="J289" s="402"/>
      <c r="K289" s="411"/>
      <c r="L289" s="412"/>
      <c r="M289" s="413"/>
      <c r="N289" s="414"/>
      <c r="O289" s="283"/>
    </row>
    <row r="290" spans="1:15" ht="31.5">
      <c r="A290" s="677"/>
      <c r="B290" s="381" t="s">
        <v>122</v>
      </c>
      <c r="C290" s="394">
        <v>8.3000000000000007</v>
      </c>
      <c r="D290" s="394">
        <v>8.3000000000000007</v>
      </c>
      <c r="E290" s="402">
        <v>5</v>
      </c>
      <c r="F290" s="402">
        <v>3.3</v>
      </c>
      <c r="G290" s="402">
        <v>3.3330000000000002</v>
      </c>
      <c r="H290" s="402">
        <v>3.3330000000000002</v>
      </c>
      <c r="I290" s="402"/>
      <c r="J290" s="402"/>
      <c r="K290" s="372"/>
      <c r="L290" s="399">
        <v>1.7</v>
      </c>
      <c r="M290" s="400">
        <f>K290+I290+G290+E290</f>
        <v>8.3330000000000002</v>
      </c>
      <c r="N290" s="393">
        <f>SUM(F290+H290+J290+L290)</f>
        <v>8.3330000000000002</v>
      </c>
      <c r="O290" s="281"/>
    </row>
    <row r="291" spans="1:15" ht="15.75">
      <c r="A291" s="677"/>
      <c r="B291" s="301" t="s">
        <v>137</v>
      </c>
      <c r="C291" s="394"/>
      <c r="D291" s="394"/>
      <c r="E291" s="402"/>
      <c r="F291" s="402"/>
      <c r="G291" s="402"/>
      <c r="H291" s="402"/>
      <c r="I291" s="402"/>
      <c r="J291" s="402"/>
      <c r="K291" s="372"/>
      <c r="L291" s="399"/>
      <c r="M291" s="400"/>
      <c r="N291" s="409"/>
      <c r="O291" s="282"/>
    </row>
    <row r="292" spans="1:15" ht="15.75">
      <c r="A292" s="677"/>
      <c r="B292" s="301" t="s">
        <v>138</v>
      </c>
      <c r="C292" s="394">
        <v>8.3000000000000007</v>
      </c>
      <c r="D292" s="394">
        <f>D290</f>
        <v>8.3000000000000007</v>
      </c>
      <c r="E292" s="402">
        <f t="shared" ref="E292:H292" si="89">E290</f>
        <v>5</v>
      </c>
      <c r="F292" s="402">
        <f t="shared" si="89"/>
        <v>3.3</v>
      </c>
      <c r="G292" s="402">
        <f t="shared" si="89"/>
        <v>3.3330000000000002</v>
      </c>
      <c r="H292" s="402">
        <f t="shared" si="89"/>
        <v>3.3330000000000002</v>
      </c>
      <c r="I292" s="402"/>
      <c r="J292" s="402"/>
      <c r="K292" s="372"/>
      <c r="L292" s="399">
        <v>1.7</v>
      </c>
      <c r="M292" s="400">
        <f>SUM(E292+G292+I292+K292)</f>
        <v>8.3330000000000002</v>
      </c>
      <c r="N292" s="393">
        <f>SUM(F292+H292+J292+L292)</f>
        <v>8.3330000000000002</v>
      </c>
      <c r="O292" s="282"/>
    </row>
    <row r="293" spans="1:15" ht="31.5">
      <c r="A293" s="677"/>
      <c r="B293" s="301" t="s">
        <v>139</v>
      </c>
      <c r="C293" s="394"/>
      <c r="D293" s="394"/>
      <c r="E293" s="402"/>
      <c r="F293" s="402"/>
      <c r="G293" s="402"/>
      <c r="H293" s="402"/>
      <c r="I293" s="402"/>
      <c r="J293" s="402"/>
      <c r="K293" s="372"/>
      <c r="L293" s="399"/>
      <c r="M293" s="400"/>
      <c r="N293" s="409"/>
      <c r="O293" s="282"/>
    </row>
    <row r="294" spans="1:15" ht="69.75" customHeight="1">
      <c r="A294" s="677"/>
      <c r="B294" s="380" t="s">
        <v>123</v>
      </c>
      <c r="C294" s="394">
        <v>46.3</v>
      </c>
      <c r="D294" s="394">
        <v>46.3</v>
      </c>
      <c r="E294" s="394">
        <v>46.3</v>
      </c>
      <c r="F294" s="394">
        <v>12.3</v>
      </c>
      <c r="G294" s="394" t="s">
        <v>136</v>
      </c>
      <c r="H294" s="394">
        <v>0</v>
      </c>
      <c r="I294" s="394" t="s">
        <v>136</v>
      </c>
      <c r="J294" s="394"/>
      <c r="K294" s="371"/>
      <c r="L294" s="412"/>
      <c r="M294" s="413">
        <f>E294+G294+I294+K294</f>
        <v>46.3</v>
      </c>
      <c r="N294" s="393">
        <f>SUM(F294+H294+J294+L294)</f>
        <v>12.3</v>
      </c>
      <c r="O294" s="281"/>
    </row>
    <row r="295" spans="1:15" ht="15.75">
      <c r="A295" s="677"/>
      <c r="B295" s="301" t="s">
        <v>137</v>
      </c>
      <c r="C295" s="394"/>
      <c r="D295" s="394"/>
      <c r="E295" s="394"/>
      <c r="F295" s="394"/>
      <c r="G295" s="394"/>
      <c r="H295" s="394"/>
      <c r="I295" s="394"/>
      <c r="J295" s="394"/>
      <c r="K295" s="371"/>
      <c r="L295" s="412"/>
      <c r="M295" s="413"/>
      <c r="N295" s="414"/>
      <c r="O295" s="282"/>
    </row>
    <row r="296" spans="1:15" ht="15.75">
      <c r="A296" s="677"/>
      <c r="B296" s="301" t="s">
        <v>138</v>
      </c>
      <c r="C296" s="394">
        <f>C294</f>
        <v>46.3</v>
      </c>
      <c r="D296" s="394">
        <f>D294</f>
        <v>46.3</v>
      </c>
      <c r="E296" s="394">
        <f>E294</f>
        <v>46.3</v>
      </c>
      <c r="F296" s="394">
        <f>E294</f>
        <v>46.3</v>
      </c>
      <c r="G296" s="394" t="s">
        <v>136</v>
      </c>
      <c r="H296" s="394">
        <v>0</v>
      </c>
      <c r="I296" s="394" t="s">
        <v>136</v>
      </c>
      <c r="J296" s="394"/>
      <c r="K296" s="371">
        <f>K294</f>
        <v>0</v>
      </c>
      <c r="L296" s="412"/>
      <c r="M296" s="413">
        <f>E296+G296+I296+K296</f>
        <v>46.3</v>
      </c>
      <c r="N296" s="393">
        <f>SUM(F296+H296+J296+L296)</f>
        <v>46.3</v>
      </c>
      <c r="O296" s="282"/>
    </row>
    <row r="297" spans="1:15" ht="31.5">
      <c r="A297" s="677"/>
      <c r="B297" s="301" t="s">
        <v>139</v>
      </c>
      <c r="C297" s="394"/>
      <c r="D297" s="394"/>
      <c r="E297" s="394"/>
      <c r="F297" s="394"/>
      <c r="G297" s="394"/>
      <c r="H297" s="394"/>
      <c r="I297" s="394"/>
      <c r="J297" s="394"/>
      <c r="K297" s="371"/>
      <c r="L297" s="412"/>
      <c r="M297" s="413"/>
      <c r="N297" s="414"/>
      <c r="O297" s="282"/>
    </row>
    <row r="298" spans="1:15" ht="94.5">
      <c r="A298" s="677"/>
      <c r="B298" s="382" t="s">
        <v>99</v>
      </c>
      <c r="C298" s="394">
        <v>99.7</v>
      </c>
      <c r="D298" s="394">
        <v>96.4</v>
      </c>
      <c r="E298" s="394">
        <v>24.1</v>
      </c>
      <c r="F298" s="394">
        <v>24.1</v>
      </c>
      <c r="G298" s="394">
        <v>24.1</v>
      </c>
      <c r="H298" s="394">
        <v>24.1</v>
      </c>
      <c r="I298" s="394">
        <v>24.1</v>
      </c>
      <c r="J298" s="394"/>
      <c r="K298" s="372">
        <v>24.1</v>
      </c>
      <c r="L298" s="399">
        <v>48.2</v>
      </c>
      <c r="M298" s="400">
        <f>E298+G298+I298+K298</f>
        <v>96.4</v>
      </c>
      <c r="N298" s="393">
        <f>SUM(F298+H298+J298+L298)</f>
        <v>96.4</v>
      </c>
      <c r="O298" s="281"/>
    </row>
    <row r="299" spans="1:15" ht="15.75">
      <c r="A299" s="677"/>
      <c r="B299" s="301" t="s">
        <v>137</v>
      </c>
      <c r="C299" s="394"/>
      <c r="D299" s="394"/>
      <c r="E299" s="394"/>
      <c r="F299" s="394"/>
      <c r="G299" s="394"/>
      <c r="H299" s="394"/>
      <c r="I299" s="394"/>
      <c r="J299" s="394"/>
      <c r="K299" s="372"/>
      <c r="L299" s="399"/>
      <c r="M299" s="400"/>
      <c r="N299" s="409"/>
      <c r="O299" s="282"/>
    </row>
    <row r="300" spans="1:15" ht="15.75">
      <c r="A300" s="677"/>
      <c r="B300" s="301" t="s">
        <v>138</v>
      </c>
      <c r="C300" s="394">
        <f t="shared" ref="C300:I300" si="90">C298</f>
        <v>99.7</v>
      </c>
      <c r="D300" s="394">
        <f t="shared" si="90"/>
        <v>96.4</v>
      </c>
      <c r="E300" s="394">
        <f t="shared" si="90"/>
        <v>24.1</v>
      </c>
      <c r="F300" s="394">
        <f t="shared" si="90"/>
        <v>24.1</v>
      </c>
      <c r="G300" s="394">
        <f t="shared" si="90"/>
        <v>24.1</v>
      </c>
      <c r="H300" s="394">
        <f t="shared" si="90"/>
        <v>24.1</v>
      </c>
      <c r="I300" s="394">
        <f t="shared" si="90"/>
        <v>24.1</v>
      </c>
      <c r="J300" s="394"/>
      <c r="K300" s="372">
        <f>K298</f>
        <v>24.1</v>
      </c>
      <c r="L300" s="399">
        <v>48.2</v>
      </c>
      <c r="M300" s="400">
        <f>SUM(E300+G300+I300+K300)</f>
        <v>96.4</v>
      </c>
      <c r="N300" s="393">
        <f>SUM(F300+H300+J300+L300)</f>
        <v>96.4</v>
      </c>
      <c r="O300" s="282"/>
    </row>
    <row r="301" spans="1:15" ht="18" customHeight="1">
      <c r="A301" s="677"/>
      <c r="B301" s="301" t="s">
        <v>139</v>
      </c>
      <c r="C301" s="394"/>
      <c r="D301" s="394"/>
      <c r="E301" s="394"/>
      <c r="F301" s="394"/>
      <c r="G301" s="394"/>
      <c r="H301" s="394"/>
      <c r="I301" s="394"/>
      <c r="J301" s="394"/>
      <c r="K301" s="372"/>
      <c r="L301" s="399"/>
      <c r="M301" s="400"/>
      <c r="N301" s="409"/>
      <c r="O301" s="282"/>
    </row>
    <row r="302" spans="1:15" ht="47.25">
      <c r="A302" s="677"/>
      <c r="B302" s="370" t="s">
        <v>232</v>
      </c>
      <c r="C302" s="394">
        <v>98</v>
      </c>
      <c r="D302" s="394">
        <v>98</v>
      </c>
      <c r="E302" s="394">
        <v>98</v>
      </c>
      <c r="F302" s="394">
        <v>98</v>
      </c>
      <c r="G302" s="394"/>
      <c r="H302" s="394"/>
      <c r="I302" s="394"/>
      <c r="J302" s="394"/>
      <c r="K302" s="372"/>
      <c r="L302" s="399"/>
      <c r="M302" s="400">
        <f>E302+G302+I302+K302</f>
        <v>98</v>
      </c>
      <c r="N302" s="393">
        <f>SUM(F302+H302+J302+L302)</f>
        <v>98</v>
      </c>
      <c r="O302" s="281"/>
    </row>
    <row r="303" spans="1:15" ht="15.75">
      <c r="A303" s="677"/>
      <c r="B303" s="301" t="s">
        <v>137</v>
      </c>
      <c r="C303" s="394"/>
      <c r="D303" s="394"/>
      <c r="E303" s="394"/>
      <c r="F303" s="394"/>
      <c r="G303" s="394"/>
      <c r="H303" s="394"/>
      <c r="I303" s="394"/>
      <c r="J303" s="394"/>
      <c r="K303" s="372"/>
      <c r="L303" s="399"/>
      <c r="M303" s="400"/>
      <c r="N303" s="409"/>
      <c r="O303" s="282"/>
    </row>
    <row r="304" spans="1:15" ht="15.75">
      <c r="A304" s="677"/>
      <c r="B304" s="301" t="s">
        <v>138</v>
      </c>
      <c r="C304" s="394">
        <f t="shared" ref="C304:F304" si="91">C302</f>
        <v>98</v>
      </c>
      <c r="D304" s="394">
        <f t="shared" si="91"/>
        <v>98</v>
      </c>
      <c r="E304" s="394">
        <f t="shared" si="91"/>
        <v>98</v>
      </c>
      <c r="F304" s="394">
        <f t="shared" si="91"/>
        <v>98</v>
      </c>
      <c r="G304" s="394"/>
      <c r="H304" s="394"/>
      <c r="I304" s="394"/>
      <c r="J304" s="394"/>
      <c r="K304" s="372"/>
      <c r="L304" s="399"/>
      <c r="M304" s="400">
        <f>SUM(E304+G304+I304+K304)</f>
        <v>98</v>
      </c>
      <c r="N304" s="393">
        <f>SUM(F304+H304+J304+L304)</f>
        <v>98</v>
      </c>
      <c r="O304" s="282"/>
    </row>
    <row r="305" spans="1:15" ht="31.5">
      <c r="A305" s="677"/>
      <c r="B305" s="301" t="s">
        <v>139</v>
      </c>
      <c r="C305" s="394"/>
      <c r="D305" s="394"/>
      <c r="E305" s="394"/>
      <c r="F305" s="394"/>
      <c r="G305" s="394"/>
      <c r="H305" s="394"/>
      <c r="I305" s="394"/>
      <c r="J305" s="394"/>
      <c r="K305" s="372"/>
      <c r="L305" s="399"/>
      <c r="M305" s="400"/>
      <c r="N305" s="409"/>
      <c r="O305" s="282"/>
    </row>
    <row r="306" spans="1:15" ht="47.25">
      <c r="A306" s="677"/>
      <c r="B306" s="370" t="s">
        <v>308</v>
      </c>
      <c r="C306" s="394">
        <v>92</v>
      </c>
      <c r="D306" s="394">
        <v>92</v>
      </c>
      <c r="E306" s="394"/>
      <c r="F306" s="394"/>
      <c r="G306" s="394"/>
      <c r="H306" s="394"/>
      <c r="I306" s="394"/>
      <c r="J306" s="394"/>
      <c r="K306" s="372">
        <v>92</v>
      </c>
      <c r="L306" s="399">
        <v>92</v>
      </c>
      <c r="M306" s="400">
        <f>E306+G306+I306+K306</f>
        <v>92</v>
      </c>
      <c r="N306" s="393">
        <f>SUM(F306+H306+J306+L306)</f>
        <v>92</v>
      </c>
      <c r="O306" s="282"/>
    </row>
    <row r="307" spans="1:15" ht="15.75">
      <c r="A307" s="677"/>
      <c r="B307" s="301" t="s">
        <v>137</v>
      </c>
      <c r="C307" s="394"/>
      <c r="D307" s="394"/>
      <c r="E307" s="394"/>
      <c r="F307" s="394"/>
      <c r="G307" s="394"/>
      <c r="H307" s="394"/>
      <c r="I307" s="394"/>
      <c r="J307" s="394"/>
      <c r="K307" s="372"/>
      <c r="L307" s="399"/>
      <c r="M307" s="400"/>
      <c r="N307" s="409"/>
      <c r="O307" s="282"/>
    </row>
    <row r="308" spans="1:15" ht="15.75">
      <c r="A308" s="677"/>
      <c r="B308" s="301" t="s">
        <v>138</v>
      </c>
      <c r="C308" s="394">
        <v>92</v>
      </c>
      <c r="D308" s="394">
        <v>92</v>
      </c>
      <c r="E308" s="394"/>
      <c r="F308" s="394"/>
      <c r="G308" s="394"/>
      <c r="H308" s="394"/>
      <c r="I308" s="394"/>
      <c r="J308" s="394"/>
      <c r="K308" s="372">
        <v>92</v>
      </c>
      <c r="L308" s="399">
        <v>92</v>
      </c>
      <c r="M308" s="400">
        <f>E308+G308+I308+K308</f>
        <v>92</v>
      </c>
      <c r="N308" s="393">
        <f>SUM(F308+H308+J308+L308)</f>
        <v>92</v>
      </c>
      <c r="O308" s="282"/>
    </row>
    <row r="309" spans="1:15" ht="31.5">
      <c r="A309" s="677"/>
      <c r="B309" s="301" t="s">
        <v>139</v>
      </c>
      <c r="C309" s="394"/>
      <c r="D309" s="394"/>
      <c r="E309" s="394"/>
      <c r="F309" s="394"/>
      <c r="G309" s="394"/>
      <c r="H309" s="394"/>
      <c r="I309" s="394"/>
      <c r="J309" s="394"/>
      <c r="K309" s="372"/>
      <c r="L309" s="399"/>
      <c r="M309" s="400"/>
      <c r="N309" s="409"/>
      <c r="O309" s="282"/>
    </row>
    <row r="310" spans="1:15" ht="33.75" customHeight="1">
      <c r="A310" s="677"/>
      <c r="B310" s="370" t="s">
        <v>309</v>
      </c>
      <c r="C310" s="394">
        <v>79.5</v>
      </c>
      <c r="D310" s="394">
        <v>79.5</v>
      </c>
      <c r="E310" s="394"/>
      <c r="F310" s="394"/>
      <c r="G310" s="394"/>
      <c r="H310" s="394"/>
      <c r="I310" s="394"/>
      <c r="J310" s="394"/>
      <c r="K310" s="394">
        <v>79.5</v>
      </c>
      <c r="L310" s="394">
        <v>79.5</v>
      </c>
      <c r="M310" s="400">
        <f>E310+G310+I310+K310</f>
        <v>79.5</v>
      </c>
      <c r="N310" s="393">
        <f>SUM(F310+H310+J310+L310)</f>
        <v>79.5</v>
      </c>
      <c r="O310" s="282"/>
    </row>
    <row r="311" spans="1:15" ht="15.75">
      <c r="A311" s="677"/>
      <c r="B311" s="301" t="s">
        <v>137</v>
      </c>
      <c r="C311" s="394"/>
      <c r="D311" s="394"/>
      <c r="E311" s="394"/>
      <c r="F311" s="394"/>
      <c r="G311" s="394"/>
      <c r="H311" s="394"/>
      <c r="I311" s="394"/>
      <c r="J311" s="394"/>
      <c r="K311" s="372"/>
      <c r="L311" s="399"/>
      <c r="M311" s="400"/>
      <c r="N311" s="409"/>
      <c r="O311" s="282"/>
    </row>
    <row r="312" spans="1:15" ht="15.75">
      <c r="A312" s="677"/>
      <c r="B312" s="301" t="s">
        <v>138</v>
      </c>
      <c r="C312" s="394">
        <v>79.5</v>
      </c>
      <c r="D312" s="394">
        <v>79.5</v>
      </c>
      <c r="E312" s="394"/>
      <c r="F312" s="394"/>
      <c r="G312" s="394"/>
      <c r="H312" s="394"/>
      <c r="I312" s="394"/>
      <c r="J312" s="394"/>
      <c r="K312" s="394">
        <v>79.5</v>
      </c>
      <c r="L312" s="394">
        <v>79.5</v>
      </c>
      <c r="M312" s="400">
        <f>E312+G312+I312+K312</f>
        <v>79.5</v>
      </c>
      <c r="N312" s="393">
        <f>SUM(F312+H312+J312+L312)</f>
        <v>79.5</v>
      </c>
      <c r="O312" s="282"/>
    </row>
    <row r="313" spans="1:15" ht="31.5">
      <c r="A313" s="677"/>
      <c r="B313" s="301" t="s">
        <v>139</v>
      </c>
      <c r="C313" s="394"/>
      <c r="D313" s="394"/>
      <c r="E313" s="394"/>
      <c r="F313" s="394"/>
      <c r="G313" s="394"/>
      <c r="H313" s="394"/>
      <c r="I313" s="394"/>
      <c r="J313" s="394"/>
      <c r="K313" s="372"/>
      <c r="L313" s="399"/>
      <c r="M313" s="400"/>
      <c r="N313" s="409"/>
      <c r="O313" s="282"/>
    </row>
    <row r="314" spans="1:15" ht="42" customHeight="1">
      <c r="A314" s="677"/>
      <c r="B314" s="370" t="s">
        <v>100</v>
      </c>
      <c r="C314" s="402" t="s">
        <v>101</v>
      </c>
      <c r="D314" s="402" t="s">
        <v>101</v>
      </c>
      <c r="E314" s="394">
        <v>2.5</v>
      </c>
      <c r="F314" s="394">
        <v>2.5</v>
      </c>
      <c r="G314" s="394">
        <v>2.5</v>
      </c>
      <c r="H314" s="394">
        <v>0</v>
      </c>
      <c r="I314" s="394">
        <v>2.5</v>
      </c>
      <c r="J314" s="394">
        <v>2.5</v>
      </c>
      <c r="K314" s="372">
        <v>2.5</v>
      </c>
      <c r="L314" s="399">
        <v>5</v>
      </c>
      <c r="M314" s="400">
        <f>E314+G314+I314+K314</f>
        <v>10</v>
      </c>
      <c r="N314" s="393">
        <f>SUM(F314+H314+J314+L314)</f>
        <v>10</v>
      </c>
      <c r="O314" s="281"/>
    </row>
    <row r="315" spans="1:15" ht="15.75">
      <c r="A315" s="677"/>
      <c r="B315" s="301" t="s">
        <v>137</v>
      </c>
      <c r="C315" s="402"/>
      <c r="D315" s="402"/>
      <c r="E315" s="394"/>
      <c r="F315" s="394"/>
      <c r="G315" s="394"/>
      <c r="H315" s="394"/>
      <c r="I315" s="394"/>
      <c r="J315" s="394"/>
      <c r="K315" s="372"/>
      <c r="L315" s="399"/>
      <c r="M315" s="400"/>
      <c r="N315" s="409"/>
      <c r="O315" s="282"/>
    </row>
    <row r="316" spans="1:15" ht="15.75">
      <c r="A316" s="677"/>
      <c r="B316" s="301" t="s">
        <v>138</v>
      </c>
      <c r="C316" s="402" t="s">
        <v>101</v>
      </c>
      <c r="D316" s="402" t="s">
        <v>101</v>
      </c>
      <c r="E316" s="394">
        <f t="shared" ref="E316:K316" si="92">E314</f>
        <v>2.5</v>
      </c>
      <c r="F316" s="394">
        <f t="shared" si="92"/>
        <v>2.5</v>
      </c>
      <c r="G316" s="394">
        <f t="shared" si="92"/>
        <v>2.5</v>
      </c>
      <c r="H316" s="394">
        <f t="shared" si="92"/>
        <v>0</v>
      </c>
      <c r="I316" s="394">
        <f t="shared" si="92"/>
        <v>2.5</v>
      </c>
      <c r="J316" s="394">
        <v>2.5</v>
      </c>
      <c r="K316" s="372">
        <f t="shared" si="92"/>
        <v>2.5</v>
      </c>
      <c r="L316" s="399">
        <v>5</v>
      </c>
      <c r="M316" s="400">
        <f>SUM(E316+G316+I316+K316)</f>
        <v>10</v>
      </c>
      <c r="N316" s="393">
        <f>SUM(F316+H316+J316+L316)</f>
        <v>10</v>
      </c>
      <c r="O316" s="282"/>
    </row>
    <row r="317" spans="1:15" ht="31.5">
      <c r="A317" s="677"/>
      <c r="B317" s="301" t="s">
        <v>139</v>
      </c>
      <c r="C317" s="402"/>
      <c r="D317" s="402"/>
      <c r="E317" s="394"/>
      <c r="F317" s="394"/>
      <c r="G317" s="394"/>
      <c r="H317" s="394"/>
      <c r="I317" s="394"/>
      <c r="J317" s="394"/>
      <c r="K317" s="372"/>
      <c r="L317" s="399"/>
      <c r="M317" s="400"/>
      <c r="N317" s="409"/>
      <c r="O317" s="282"/>
    </row>
    <row r="318" spans="1:15" ht="45" customHeight="1">
      <c r="A318" s="677"/>
      <c r="B318" s="370" t="s">
        <v>102</v>
      </c>
      <c r="C318" s="402" t="s">
        <v>103</v>
      </c>
      <c r="D318" s="402" t="s">
        <v>103</v>
      </c>
      <c r="E318" s="415" t="s">
        <v>233</v>
      </c>
      <c r="F318" s="415">
        <v>7.5</v>
      </c>
      <c r="G318" s="415" t="s">
        <v>233</v>
      </c>
      <c r="H318" s="415">
        <v>0</v>
      </c>
      <c r="I318" s="415" t="s">
        <v>233</v>
      </c>
      <c r="J318" s="415">
        <v>7.5</v>
      </c>
      <c r="K318" s="372" t="s">
        <v>233</v>
      </c>
      <c r="L318" s="399">
        <v>15</v>
      </c>
      <c r="M318" s="400">
        <f>E318+G318+I318+K318</f>
        <v>30</v>
      </c>
      <c r="N318" s="393">
        <f>SUM(F318+H318+J318+L318)</f>
        <v>30</v>
      </c>
      <c r="O318" s="281"/>
    </row>
    <row r="319" spans="1:15" ht="22.5" customHeight="1">
      <c r="A319" s="677"/>
      <c r="B319" s="301" t="s">
        <v>137</v>
      </c>
      <c r="C319" s="402"/>
      <c r="D319" s="402"/>
      <c r="E319" s="415"/>
      <c r="F319" s="415"/>
      <c r="G319" s="415"/>
      <c r="H319" s="415"/>
      <c r="I319" s="415"/>
      <c r="J319" s="415"/>
      <c r="K319" s="372"/>
      <c r="L319" s="399"/>
      <c r="M319" s="400"/>
      <c r="N319" s="409"/>
      <c r="O319" s="282"/>
    </row>
    <row r="320" spans="1:15" ht="27.75" customHeight="1">
      <c r="A320" s="677"/>
      <c r="B320" s="301" t="s">
        <v>138</v>
      </c>
      <c r="C320" s="402" t="s">
        <v>103</v>
      </c>
      <c r="D320" s="402" t="s">
        <v>103</v>
      </c>
      <c r="E320" s="415" t="s">
        <v>233</v>
      </c>
      <c r="F320" s="415">
        <v>7.5</v>
      </c>
      <c r="G320" s="415" t="s">
        <v>233</v>
      </c>
      <c r="H320" s="415">
        <v>0</v>
      </c>
      <c r="I320" s="415" t="s">
        <v>233</v>
      </c>
      <c r="J320" s="415">
        <v>7.5</v>
      </c>
      <c r="K320" s="372" t="s">
        <v>233</v>
      </c>
      <c r="L320" s="399">
        <v>15</v>
      </c>
      <c r="M320" s="400">
        <f>SUM(E320+G320+I320+K320)</f>
        <v>30</v>
      </c>
      <c r="N320" s="393">
        <f>SUM(F320+H320+J320+L320)</f>
        <v>30</v>
      </c>
      <c r="O320" s="282"/>
    </row>
    <row r="321" spans="1:15" ht="36.75" customHeight="1">
      <c r="A321" s="677"/>
      <c r="B321" s="301" t="s">
        <v>139</v>
      </c>
      <c r="C321" s="402"/>
      <c r="D321" s="402"/>
      <c r="E321" s="415"/>
      <c r="F321" s="415"/>
      <c r="G321" s="415"/>
      <c r="H321" s="415"/>
      <c r="I321" s="415"/>
      <c r="J321" s="415"/>
      <c r="K321" s="372"/>
      <c r="L321" s="399"/>
      <c r="M321" s="400"/>
      <c r="N321" s="409"/>
      <c r="O321" s="282"/>
    </row>
    <row r="322" spans="1:15" ht="58.5" customHeight="1">
      <c r="A322" s="677"/>
      <c r="B322" s="416" t="s">
        <v>222</v>
      </c>
      <c r="C322" s="372">
        <v>96</v>
      </c>
      <c r="D322" s="372">
        <v>96</v>
      </c>
      <c r="E322" s="372">
        <v>24</v>
      </c>
      <c r="F322" s="372">
        <v>24</v>
      </c>
      <c r="G322" s="372">
        <v>24</v>
      </c>
      <c r="H322" s="372">
        <v>12</v>
      </c>
      <c r="I322" s="372">
        <v>24</v>
      </c>
      <c r="J322" s="372">
        <v>18</v>
      </c>
      <c r="K322" s="372">
        <v>24</v>
      </c>
      <c r="L322" s="373">
        <v>42</v>
      </c>
      <c r="M322" s="374">
        <f>E322+G322+I322+K322</f>
        <v>96</v>
      </c>
      <c r="N322" s="393">
        <f>SUM(F322+H322+J322+L322)</f>
        <v>96</v>
      </c>
      <c r="O322" s="281"/>
    </row>
    <row r="323" spans="1:15" ht="20.25" customHeight="1">
      <c r="A323" s="677"/>
      <c r="B323" s="301" t="s">
        <v>137</v>
      </c>
      <c r="C323" s="372"/>
      <c r="D323" s="372"/>
      <c r="E323" s="372"/>
      <c r="F323" s="372"/>
      <c r="G323" s="372"/>
      <c r="H323" s="372"/>
      <c r="I323" s="372"/>
      <c r="J323" s="372"/>
      <c r="K323" s="372"/>
      <c r="L323" s="373"/>
      <c r="M323" s="374"/>
      <c r="N323" s="376"/>
      <c r="O323" s="282"/>
    </row>
    <row r="324" spans="1:15" ht="27.75" customHeight="1">
      <c r="A324" s="677"/>
      <c r="B324" s="301" t="s">
        <v>138</v>
      </c>
      <c r="C324" s="372">
        <f>C322</f>
        <v>96</v>
      </c>
      <c r="D324" s="372">
        <f>D322</f>
        <v>96</v>
      </c>
      <c r="E324" s="372">
        <v>24</v>
      </c>
      <c r="F324" s="372">
        <v>24</v>
      </c>
      <c r="G324" s="372">
        <v>24</v>
      </c>
      <c r="H324" s="372">
        <v>12</v>
      </c>
      <c r="I324" s="372">
        <f>I322</f>
        <v>24</v>
      </c>
      <c r="J324" s="372">
        <v>18</v>
      </c>
      <c r="K324" s="372">
        <f>K322</f>
        <v>24</v>
      </c>
      <c r="L324" s="373">
        <v>42</v>
      </c>
      <c r="M324" s="400">
        <f>SUM(E324+G324+I324+K324)</f>
        <v>96</v>
      </c>
      <c r="N324" s="393">
        <f>SUM(F324+H324+J324+L324)</f>
        <v>96</v>
      </c>
      <c r="O324" s="282"/>
    </row>
    <row r="325" spans="1:15" ht="45" customHeight="1">
      <c r="A325" s="677"/>
      <c r="B325" s="301" t="s">
        <v>139</v>
      </c>
      <c r="C325" s="417"/>
      <c r="D325" s="417"/>
      <c r="E325" s="418"/>
      <c r="F325" s="418"/>
      <c r="G325" s="418"/>
      <c r="H325" s="418"/>
      <c r="I325" s="418"/>
      <c r="J325" s="418"/>
      <c r="K325" s="418"/>
      <c r="L325" s="419"/>
      <c r="M325" s="420"/>
      <c r="N325" s="421"/>
      <c r="O325" s="282"/>
    </row>
    <row r="326" spans="1:15" ht="45" customHeight="1">
      <c r="A326" s="677"/>
      <c r="B326" s="370" t="s">
        <v>234</v>
      </c>
      <c r="C326" s="372">
        <v>0</v>
      </c>
      <c r="D326" s="372">
        <v>0</v>
      </c>
      <c r="E326" s="372">
        <v>0</v>
      </c>
      <c r="F326" s="372">
        <v>0</v>
      </c>
      <c r="G326" s="372">
        <v>0</v>
      </c>
      <c r="H326" s="372">
        <v>0</v>
      </c>
      <c r="I326" s="372">
        <v>0</v>
      </c>
      <c r="J326" s="372"/>
      <c r="K326" s="372"/>
      <c r="L326" s="422"/>
      <c r="M326" s="423">
        <f>E326+G326+I326+K326</f>
        <v>0</v>
      </c>
      <c r="N326" s="393">
        <f>SUM(F326+H326+J326+L326)</f>
        <v>0</v>
      </c>
      <c r="O326" s="283"/>
    </row>
    <row r="327" spans="1:15" ht="27.75" customHeight="1">
      <c r="A327" s="677"/>
      <c r="B327" s="301" t="s">
        <v>137</v>
      </c>
      <c r="C327" s="372"/>
      <c r="D327" s="372"/>
      <c r="E327" s="372"/>
      <c r="F327" s="372"/>
      <c r="G327" s="372"/>
      <c r="H327" s="372"/>
      <c r="I327" s="372"/>
      <c r="J327" s="372"/>
      <c r="K327" s="372"/>
      <c r="L327" s="422"/>
      <c r="M327" s="423"/>
      <c r="N327" s="424"/>
      <c r="O327" s="282"/>
    </row>
    <row r="328" spans="1:15" ht="28.5" customHeight="1">
      <c r="A328" s="677"/>
      <c r="B328" s="301" t="s">
        <v>138</v>
      </c>
      <c r="C328" s="372">
        <v>0</v>
      </c>
      <c r="D328" s="372">
        <v>0</v>
      </c>
      <c r="E328" s="372">
        <v>0</v>
      </c>
      <c r="F328" s="372">
        <v>0</v>
      </c>
      <c r="G328" s="372">
        <v>0</v>
      </c>
      <c r="H328" s="372">
        <v>0</v>
      </c>
      <c r="I328" s="372">
        <v>0</v>
      </c>
      <c r="J328" s="372"/>
      <c r="K328" s="372"/>
      <c r="L328" s="422"/>
      <c r="M328" s="400">
        <f>SUM(E328+G328+I328+K328)</f>
        <v>0</v>
      </c>
      <c r="N328" s="393">
        <f>SUM(F328+H328+J328+L328)</f>
        <v>0</v>
      </c>
      <c r="O328" s="282"/>
    </row>
    <row r="329" spans="1:15" ht="41.25" customHeight="1">
      <c r="A329" s="677"/>
      <c r="B329" s="301" t="s">
        <v>139</v>
      </c>
      <c r="C329" s="425"/>
      <c r="D329" s="425"/>
      <c r="E329" s="425"/>
      <c r="F329" s="425"/>
      <c r="G329" s="425"/>
      <c r="H329" s="425"/>
      <c r="I329" s="425"/>
      <c r="J329" s="425"/>
      <c r="K329" s="425"/>
      <c r="L329" s="422"/>
      <c r="M329" s="423"/>
      <c r="N329" s="424"/>
      <c r="O329" s="282"/>
    </row>
    <row r="330" spans="1:15" ht="51" customHeight="1">
      <c r="A330" s="677"/>
      <c r="B330" s="370" t="s">
        <v>235</v>
      </c>
      <c r="C330" s="426">
        <v>10</v>
      </c>
      <c r="D330" s="426">
        <v>10</v>
      </c>
      <c r="E330" s="427">
        <v>0</v>
      </c>
      <c r="F330" s="427">
        <v>0</v>
      </c>
      <c r="G330" s="427">
        <v>0</v>
      </c>
      <c r="H330" s="427">
        <v>0</v>
      </c>
      <c r="I330" s="427">
        <v>10</v>
      </c>
      <c r="J330" s="427">
        <v>10</v>
      </c>
      <c r="K330" s="372">
        <v>0</v>
      </c>
      <c r="L330" s="399"/>
      <c r="M330" s="400">
        <f>E330+G330+I330+K330</f>
        <v>10</v>
      </c>
      <c r="N330" s="393">
        <f>SUM(F330+H330+J330+L330)</f>
        <v>10</v>
      </c>
      <c r="O330" s="281"/>
    </row>
    <row r="331" spans="1:15" ht="32.25" customHeight="1">
      <c r="A331" s="677"/>
      <c r="B331" s="301" t="s">
        <v>137</v>
      </c>
      <c r="C331" s="426"/>
      <c r="D331" s="426"/>
      <c r="E331" s="427"/>
      <c r="F331" s="427"/>
      <c r="G331" s="427"/>
      <c r="H331" s="427"/>
      <c r="I331" s="427"/>
      <c r="J331" s="427"/>
      <c r="K331" s="372"/>
      <c r="L331" s="399"/>
      <c r="M331" s="400"/>
      <c r="N331" s="409"/>
      <c r="O331" s="282"/>
    </row>
    <row r="332" spans="1:15" ht="37.5" customHeight="1">
      <c r="A332" s="677"/>
      <c r="B332" s="301" t="s">
        <v>138</v>
      </c>
      <c r="C332" s="426">
        <f>C330</f>
        <v>10</v>
      </c>
      <c r="D332" s="426">
        <f>D330</f>
        <v>10</v>
      </c>
      <c r="E332" s="427">
        <v>0</v>
      </c>
      <c r="F332" s="427">
        <v>0</v>
      </c>
      <c r="G332" s="427">
        <f>G330</f>
        <v>0</v>
      </c>
      <c r="H332" s="427">
        <f>H330</f>
        <v>0</v>
      </c>
      <c r="I332" s="427">
        <f>I330</f>
        <v>10</v>
      </c>
      <c r="J332" s="427">
        <v>10</v>
      </c>
      <c r="K332" s="372">
        <v>0</v>
      </c>
      <c r="L332" s="399"/>
      <c r="M332" s="400">
        <f>SUM(E332+G332+I332+K332)</f>
        <v>10</v>
      </c>
      <c r="N332" s="393">
        <f>SUM(F332+H332+J332+L332)</f>
        <v>10</v>
      </c>
      <c r="O332" s="282"/>
    </row>
    <row r="333" spans="1:15" ht="36.75" customHeight="1">
      <c r="A333" s="677"/>
      <c r="B333" s="301" t="s">
        <v>139</v>
      </c>
      <c r="C333" s="426"/>
      <c r="D333" s="426"/>
      <c r="E333" s="426"/>
      <c r="F333" s="426"/>
      <c r="G333" s="426"/>
      <c r="H333" s="426"/>
      <c r="I333" s="426"/>
      <c r="J333" s="426"/>
      <c r="K333" s="372"/>
      <c r="L333" s="399"/>
      <c r="M333" s="400"/>
      <c r="N333" s="409"/>
      <c r="O333" s="282"/>
    </row>
    <row r="334" spans="1:15" ht="88.5" customHeight="1">
      <c r="A334" s="677"/>
      <c r="B334" s="428" t="s">
        <v>236</v>
      </c>
      <c r="C334" s="394">
        <v>40.200000000000003</v>
      </c>
      <c r="D334" s="394">
        <v>40.171999999999997</v>
      </c>
      <c r="E334" s="394" t="s">
        <v>136</v>
      </c>
      <c r="F334" s="394" t="s">
        <v>136</v>
      </c>
      <c r="G334" s="394">
        <v>40.167000000000002</v>
      </c>
      <c r="H334" s="394">
        <v>40.167000000000002</v>
      </c>
      <c r="I334" s="394"/>
      <c r="J334" s="394"/>
      <c r="K334" s="372"/>
      <c r="L334" s="399"/>
      <c r="M334" s="400">
        <f>E334+G334+I334+K334</f>
        <v>40.167000000000002</v>
      </c>
      <c r="N334" s="393">
        <f>SUM(F334+H334+J334+L334)</f>
        <v>40.167000000000002</v>
      </c>
      <c r="O334" s="284"/>
    </row>
    <row r="335" spans="1:15" ht="29.25" customHeight="1">
      <c r="A335" s="677"/>
      <c r="B335" s="301" t="s">
        <v>137</v>
      </c>
      <c r="C335" s="394"/>
      <c r="D335" s="394"/>
      <c r="E335" s="394"/>
      <c r="F335" s="394"/>
      <c r="G335" s="394"/>
      <c r="H335" s="394"/>
      <c r="I335" s="394"/>
      <c r="J335" s="394"/>
      <c r="K335" s="372"/>
      <c r="L335" s="399"/>
      <c r="M335" s="400"/>
      <c r="N335" s="409"/>
      <c r="O335" s="282"/>
    </row>
    <row r="336" spans="1:15" ht="30" customHeight="1">
      <c r="A336" s="677"/>
      <c r="B336" s="301" t="s">
        <v>138</v>
      </c>
      <c r="C336" s="394">
        <f>C334</f>
        <v>40.200000000000003</v>
      </c>
      <c r="D336" s="394">
        <f>D334</f>
        <v>40.171999999999997</v>
      </c>
      <c r="E336" s="394" t="s">
        <v>136</v>
      </c>
      <c r="F336" s="394" t="s">
        <v>136</v>
      </c>
      <c r="G336" s="394">
        <f>G334</f>
        <v>40.167000000000002</v>
      </c>
      <c r="H336" s="394">
        <f>H334</f>
        <v>40.167000000000002</v>
      </c>
      <c r="I336" s="394"/>
      <c r="J336" s="394"/>
      <c r="K336" s="372"/>
      <c r="L336" s="399"/>
      <c r="M336" s="400">
        <f>SUM(E336+G336+I336+K336)</f>
        <v>40.167000000000002</v>
      </c>
      <c r="N336" s="393">
        <f>SUM(F336+H336+J336+L336)</f>
        <v>40.167000000000002</v>
      </c>
      <c r="O336" s="282"/>
    </row>
    <row r="337" spans="1:15" ht="45" customHeight="1">
      <c r="A337" s="677"/>
      <c r="B337" s="301" t="s">
        <v>139</v>
      </c>
      <c r="C337" s="394"/>
      <c r="D337" s="394"/>
      <c r="E337" s="394"/>
      <c r="F337" s="394"/>
      <c r="G337" s="394"/>
      <c r="H337" s="394"/>
      <c r="I337" s="394"/>
      <c r="J337" s="429"/>
      <c r="K337" s="372"/>
      <c r="L337" s="399"/>
      <c r="M337" s="400"/>
      <c r="N337" s="409"/>
      <c r="O337" s="282"/>
    </row>
    <row r="338" spans="1:15" ht="79.5" customHeight="1">
      <c r="A338" s="677"/>
      <c r="B338" s="380" t="s">
        <v>237</v>
      </c>
      <c r="C338" s="394">
        <v>2565.6999999999998</v>
      </c>
      <c r="D338" s="394">
        <v>2565.6</v>
      </c>
      <c r="E338" s="394">
        <v>0</v>
      </c>
      <c r="F338" s="394" t="s">
        <v>136</v>
      </c>
      <c r="G338" s="394">
        <v>2565.6</v>
      </c>
      <c r="H338" s="394">
        <v>2565.6</v>
      </c>
      <c r="I338" s="394"/>
      <c r="J338" s="394"/>
      <c r="K338" s="408"/>
      <c r="L338" s="430"/>
      <c r="M338" s="400">
        <f>E338+G338+I338+K338</f>
        <v>2565.6</v>
      </c>
      <c r="N338" s="409">
        <f>SUM(F338+H338+J338+L338)</f>
        <v>2565.6</v>
      </c>
      <c r="O338" s="284"/>
    </row>
    <row r="339" spans="1:15" ht="38.25" customHeight="1">
      <c r="A339" s="677"/>
      <c r="B339" s="301" t="s">
        <v>137</v>
      </c>
      <c r="C339" s="394"/>
      <c r="D339" s="394"/>
      <c r="E339" s="394"/>
      <c r="F339" s="394"/>
      <c r="G339" s="394"/>
      <c r="H339" s="429"/>
      <c r="I339" s="394"/>
      <c r="J339" s="429"/>
      <c r="K339" s="408"/>
      <c r="L339" s="399"/>
      <c r="M339" s="400"/>
      <c r="N339" s="409"/>
      <c r="O339" s="282"/>
    </row>
    <row r="340" spans="1:15" ht="33.75" customHeight="1">
      <c r="A340" s="677"/>
      <c r="B340" s="301" t="s">
        <v>138</v>
      </c>
      <c r="C340" s="394">
        <f>C338</f>
        <v>2565.6999999999998</v>
      </c>
      <c r="D340" s="394">
        <f>D338</f>
        <v>2565.6</v>
      </c>
      <c r="E340" s="394" t="s">
        <v>136</v>
      </c>
      <c r="F340" s="394" t="s">
        <v>136</v>
      </c>
      <c r="G340" s="394">
        <f>G338</f>
        <v>2565.6</v>
      </c>
      <c r="H340" s="394">
        <f>H338</f>
        <v>2565.6</v>
      </c>
      <c r="I340" s="394"/>
      <c r="J340" s="394"/>
      <c r="K340" s="408"/>
      <c r="L340" s="430"/>
      <c r="M340" s="400">
        <f>SUM(E340+G340+I340+K340)</f>
        <v>2565.6</v>
      </c>
      <c r="N340" s="409">
        <f>SUM(F340+H340+J340+L340)</f>
        <v>2565.6</v>
      </c>
      <c r="O340" s="282"/>
    </row>
    <row r="341" spans="1:15" ht="45" customHeight="1">
      <c r="A341" s="677"/>
      <c r="B341" s="301" t="s">
        <v>139</v>
      </c>
      <c r="C341" s="417"/>
      <c r="D341" s="417"/>
      <c r="E341" s="417"/>
      <c r="F341" s="417"/>
      <c r="G341" s="417"/>
      <c r="H341" s="417"/>
      <c r="I341" s="417"/>
      <c r="J341" s="417"/>
      <c r="K341" s="417"/>
      <c r="L341" s="399"/>
      <c r="M341" s="400"/>
      <c r="N341" s="409"/>
      <c r="O341" s="282"/>
    </row>
    <row r="342" spans="1:15" ht="58.5" customHeight="1">
      <c r="A342" s="677"/>
      <c r="B342" s="416" t="s">
        <v>238</v>
      </c>
      <c r="C342" s="372">
        <v>300</v>
      </c>
      <c r="D342" s="372">
        <v>299.99200000000002</v>
      </c>
      <c r="E342" s="372">
        <v>99.998000000000005</v>
      </c>
      <c r="F342" s="372">
        <v>99.998000000000005</v>
      </c>
      <c r="G342" s="372">
        <v>199.994</v>
      </c>
      <c r="H342" s="431">
        <v>199.994</v>
      </c>
      <c r="I342" s="394"/>
      <c r="J342" s="394"/>
      <c r="K342" s="432"/>
      <c r="L342" s="399"/>
      <c r="M342" s="400">
        <f>E342+G342+I342+K342</f>
        <v>299.99200000000002</v>
      </c>
      <c r="N342" s="393">
        <f>SUM(F342+H342+J342+L342)</f>
        <v>299.99200000000002</v>
      </c>
      <c r="O342" s="284"/>
    </row>
    <row r="343" spans="1:15" ht="27.75" customHeight="1">
      <c r="A343" s="677"/>
      <c r="B343" s="433" t="s">
        <v>137</v>
      </c>
      <c r="C343" s="417"/>
      <c r="D343" s="417"/>
      <c r="E343" s="372"/>
      <c r="F343" s="372"/>
      <c r="G343" s="417"/>
      <c r="H343" s="417"/>
      <c r="I343" s="394"/>
      <c r="J343" s="429"/>
      <c r="K343" s="408"/>
      <c r="L343" s="434"/>
      <c r="M343" s="435"/>
      <c r="N343" s="436"/>
      <c r="O343" s="285"/>
    </row>
    <row r="344" spans="1:15" ht="28.5" customHeight="1">
      <c r="A344" s="677"/>
      <c r="B344" s="301" t="s">
        <v>138</v>
      </c>
      <c r="C344" s="372">
        <f t="shared" ref="C344:H344" si="93">C342</f>
        <v>300</v>
      </c>
      <c r="D344" s="372">
        <f t="shared" si="93"/>
        <v>299.99200000000002</v>
      </c>
      <c r="E344" s="372">
        <f t="shared" si="93"/>
        <v>99.998000000000005</v>
      </c>
      <c r="F344" s="372">
        <f t="shared" si="93"/>
        <v>99.998000000000005</v>
      </c>
      <c r="G344" s="372">
        <f t="shared" si="93"/>
        <v>199.994</v>
      </c>
      <c r="H344" s="431">
        <f t="shared" si="93"/>
        <v>199.994</v>
      </c>
      <c r="I344" s="394"/>
      <c r="J344" s="394"/>
      <c r="K344" s="408"/>
      <c r="L344" s="399"/>
      <c r="M344" s="400">
        <f>SUM(E344+G344+I344+K344)</f>
        <v>299.99200000000002</v>
      </c>
      <c r="N344" s="393">
        <f>SUM(F344+H344+J344+L344)</f>
        <v>299.99200000000002</v>
      </c>
      <c r="O344" s="282"/>
    </row>
    <row r="345" spans="1:15" ht="45" customHeight="1">
      <c r="A345" s="677"/>
      <c r="B345" s="301" t="s">
        <v>139</v>
      </c>
      <c r="C345" s="417"/>
      <c r="D345" s="417"/>
      <c r="E345" s="417"/>
      <c r="F345" s="417"/>
      <c r="G345" s="417"/>
      <c r="H345" s="417"/>
      <c r="I345" s="417"/>
      <c r="J345" s="417"/>
      <c r="K345" s="417"/>
      <c r="L345" s="399"/>
      <c r="M345" s="400"/>
      <c r="N345" s="409"/>
      <c r="O345" s="282"/>
    </row>
    <row r="346" spans="1:15" ht="54.75" customHeight="1">
      <c r="A346" s="677"/>
      <c r="B346" s="437" t="s">
        <v>239</v>
      </c>
      <c r="C346" s="372">
        <v>50</v>
      </c>
      <c r="D346" s="372">
        <v>50</v>
      </c>
      <c r="E346" s="372">
        <v>0</v>
      </c>
      <c r="F346" s="372">
        <v>0</v>
      </c>
      <c r="G346" s="372">
        <v>0</v>
      </c>
      <c r="H346" s="372">
        <v>0</v>
      </c>
      <c r="I346" s="372">
        <v>50</v>
      </c>
      <c r="J346" s="372">
        <v>50</v>
      </c>
      <c r="K346" s="372">
        <v>0</v>
      </c>
      <c r="L346" s="438"/>
      <c r="M346" s="439">
        <f>E346+G346+I346+K346</f>
        <v>50</v>
      </c>
      <c r="N346" s="393">
        <f>SUM(F346+H346+J346+L346)</f>
        <v>50</v>
      </c>
      <c r="O346" s="281"/>
    </row>
    <row r="347" spans="1:15" ht="29.25" customHeight="1">
      <c r="A347" s="677"/>
      <c r="B347" s="440" t="s">
        <v>137</v>
      </c>
      <c r="C347" s="372"/>
      <c r="D347" s="372"/>
      <c r="E347" s="372"/>
      <c r="F347" s="372"/>
      <c r="G347" s="372"/>
      <c r="H347" s="372"/>
      <c r="I347" s="372"/>
      <c r="J347" s="372"/>
      <c r="K347" s="372"/>
      <c r="L347" s="438"/>
      <c r="M347" s="441"/>
      <c r="N347" s="442"/>
      <c r="O347" s="286"/>
    </row>
    <row r="348" spans="1:15" ht="28.5" customHeight="1">
      <c r="A348" s="677"/>
      <c r="B348" s="301" t="s">
        <v>138</v>
      </c>
      <c r="C348" s="372">
        <f>C346</f>
        <v>50</v>
      </c>
      <c r="D348" s="372">
        <f>D346</f>
        <v>50</v>
      </c>
      <c r="E348" s="372">
        <v>0</v>
      </c>
      <c r="F348" s="372">
        <v>0</v>
      </c>
      <c r="G348" s="372">
        <v>0</v>
      </c>
      <c r="H348" s="372">
        <v>0</v>
      </c>
      <c r="I348" s="372">
        <f>I346</f>
        <v>50</v>
      </c>
      <c r="J348" s="372">
        <v>50</v>
      </c>
      <c r="K348" s="372">
        <v>0</v>
      </c>
      <c r="L348" s="438"/>
      <c r="M348" s="400">
        <f>SUM(E348+G348+I348+K348)</f>
        <v>50</v>
      </c>
      <c r="N348" s="393">
        <f>SUM(F348+H348+J348+L348)</f>
        <v>50</v>
      </c>
      <c r="O348" s="287"/>
    </row>
    <row r="349" spans="1:15" ht="45" customHeight="1">
      <c r="A349" s="677"/>
      <c r="B349" s="301" t="s">
        <v>139</v>
      </c>
      <c r="C349" s="417"/>
      <c r="D349" s="417"/>
      <c r="E349" s="417"/>
      <c r="F349" s="417"/>
      <c r="G349" s="417"/>
      <c r="H349" s="417"/>
      <c r="I349" s="417"/>
      <c r="J349" s="417"/>
      <c r="K349" s="417"/>
      <c r="L349" s="443"/>
      <c r="M349" s="444"/>
      <c r="N349" s="445"/>
      <c r="O349" s="287"/>
    </row>
    <row r="350" spans="1:15" ht="60.75" customHeight="1">
      <c r="A350" s="677"/>
      <c r="B350" s="370" t="s">
        <v>240</v>
      </c>
      <c r="C350" s="431">
        <v>199.5</v>
      </c>
      <c r="D350" s="431">
        <v>199.5</v>
      </c>
      <c r="E350" s="431">
        <v>0</v>
      </c>
      <c r="F350" s="431">
        <v>0</v>
      </c>
      <c r="G350" s="431">
        <v>199.5</v>
      </c>
      <c r="H350" s="431">
        <v>199.5</v>
      </c>
      <c r="I350" s="446"/>
      <c r="J350" s="446"/>
      <c r="K350" s="446"/>
      <c r="L350" s="447"/>
      <c r="M350" s="448">
        <f>E350+G350+I350+K350</f>
        <v>199.5</v>
      </c>
      <c r="N350" s="393">
        <f>SUM(F350+H350+J350+L350)</f>
        <v>199.5</v>
      </c>
      <c r="O350" s="288"/>
    </row>
    <row r="351" spans="1:15" ht="32.25" customHeight="1">
      <c r="A351" s="677"/>
      <c r="B351" s="440" t="s">
        <v>137</v>
      </c>
      <c r="C351" s="431"/>
      <c r="D351" s="431"/>
      <c r="E351" s="417"/>
      <c r="F351" s="417"/>
      <c r="G351" s="417"/>
      <c r="H351" s="417"/>
      <c r="I351" s="417"/>
      <c r="J351" s="417"/>
      <c r="K351" s="417"/>
      <c r="L351" s="443"/>
      <c r="M351" s="444"/>
      <c r="N351" s="445"/>
      <c r="O351" s="287"/>
    </row>
    <row r="352" spans="1:15" ht="30.75" customHeight="1">
      <c r="A352" s="677"/>
      <c r="B352" s="301" t="s">
        <v>138</v>
      </c>
      <c r="C352" s="446">
        <f t="shared" ref="C352:H352" si="94">C350</f>
        <v>199.5</v>
      </c>
      <c r="D352" s="431">
        <f t="shared" si="94"/>
        <v>199.5</v>
      </c>
      <c r="E352" s="431">
        <f t="shared" si="94"/>
        <v>0</v>
      </c>
      <c r="F352" s="431">
        <f t="shared" si="94"/>
        <v>0</v>
      </c>
      <c r="G352" s="431">
        <f t="shared" si="94"/>
        <v>199.5</v>
      </c>
      <c r="H352" s="431">
        <f t="shared" si="94"/>
        <v>199.5</v>
      </c>
      <c r="I352" s="431"/>
      <c r="J352" s="431"/>
      <c r="K352" s="431"/>
      <c r="L352" s="438"/>
      <c r="M352" s="400">
        <f>SUM(E352+G352+I352+K352)</f>
        <v>199.5</v>
      </c>
      <c r="N352" s="393">
        <f>SUM(F352+H352+J352+L352)</f>
        <v>199.5</v>
      </c>
      <c r="O352" s="287"/>
    </row>
    <row r="353" spans="1:15" ht="45" customHeight="1">
      <c r="A353" s="677"/>
      <c r="B353" s="301" t="s">
        <v>139</v>
      </c>
      <c r="C353" s="417"/>
      <c r="D353" s="417"/>
      <c r="E353" s="417"/>
      <c r="F353" s="417"/>
      <c r="G353" s="417"/>
      <c r="H353" s="417"/>
      <c r="I353" s="417"/>
      <c r="J353" s="417"/>
      <c r="K353" s="417"/>
      <c r="L353" s="443"/>
      <c r="M353" s="444"/>
      <c r="N353" s="445"/>
      <c r="O353" s="287"/>
    </row>
    <row r="354" spans="1:15" ht="78.75" customHeight="1">
      <c r="A354" s="677"/>
      <c r="B354" s="380" t="s">
        <v>144</v>
      </c>
      <c r="C354" s="394">
        <v>8353.7000000000007</v>
      </c>
      <c r="D354" s="394">
        <v>8353.7000000000007</v>
      </c>
      <c r="E354" s="394">
        <v>2088.6</v>
      </c>
      <c r="F354" s="394">
        <v>2088.6</v>
      </c>
      <c r="G354" s="394">
        <v>2088.6</v>
      </c>
      <c r="H354" s="394">
        <v>2088.6</v>
      </c>
      <c r="I354" s="394">
        <v>2088.25</v>
      </c>
      <c r="J354" s="394">
        <v>2088.6</v>
      </c>
      <c r="K354" s="404">
        <v>2088.25</v>
      </c>
      <c r="L354" s="405">
        <v>2087.9</v>
      </c>
      <c r="M354" s="406">
        <f>E354+G354+I354+K354</f>
        <v>8353.7000000000007</v>
      </c>
      <c r="N354" s="393">
        <f>SUM(F354+H354+J354+L354)</f>
        <v>8353.6999999999989</v>
      </c>
      <c r="O354" s="284"/>
    </row>
    <row r="355" spans="1:15" ht="24" customHeight="1">
      <c r="A355" s="677"/>
      <c r="B355" s="301" t="s">
        <v>137</v>
      </c>
      <c r="C355" s="394"/>
      <c r="D355" s="394"/>
      <c r="E355" s="394"/>
      <c r="F355" s="394"/>
      <c r="G355" s="394"/>
      <c r="H355" s="394"/>
      <c r="I355" s="394"/>
      <c r="J355" s="394"/>
      <c r="K355" s="404"/>
      <c r="L355" s="405"/>
      <c r="M355" s="406"/>
      <c r="N355" s="393"/>
      <c r="O355" s="282"/>
    </row>
    <row r="356" spans="1:15" ht="24" customHeight="1">
      <c r="A356" s="677"/>
      <c r="B356" s="301" t="s">
        <v>138</v>
      </c>
      <c r="C356" s="394">
        <f t="shared" ref="C356:K356" si="95">C354</f>
        <v>8353.7000000000007</v>
      </c>
      <c r="D356" s="394">
        <f t="shared" si="95"/>
        <v>8353.7000000000007</v>
      </c>
      <c r="E356" s="394">
        <f t="shared" si="95"/>
        <v>2088.6</v>
      </c>
      <c r="F356" s="394">
        <f t="shared" si="95"/>
        <v>2088.6</v>
      </c>
      <c r="G356" s="394">
        <f t="shared" si="95"/>
        <v>2088.6</v>
      </c>
      <c r="H356" s="394">
        <f t="shared" si="95"/>
        <v>2088.6</v>
      </c>
      <c r="I356" s="394">
        <f t="shared" si="95"/>
        <v>2088.25</v>
      </c>
      <c r="J356" s="394">
        <v>2088.6</v>
      </c>
      <c r="K356" s="404">
        <f t="shared" si="95"/>
        <v>2088.25</v>
      </c>
      <c r="L356" s="405">
        <v>2087.9</v>
      </c>
      <c r="M356" s="406">
        <f>SUM(E356+G356+I356+K356)</f>
        <v>8353.7000000000007</v>
      </c>
      <c r="N356" s="393">
        <f>SUM(F356+H356+J356+L356)</f>
        <v>8353.6999999999989</v>
      </c>
      <c r="O356" s="282"/>
    </row>
    <row r="357" spans="1:15" ht="36" customHeight="1">
      <c r="A357" s="677"/>
      <c r="B357" s="301" t="s">
        <v>139</v>
      </c>
      <c r="C357" s="394"/>
      <c r="D357" s="394"/>
      <c r="E357" s="394"/>
      <c r="F357" s="394"/>
      <c r="G357" s="394"/>
      <c r="H357" s="429"/>
      <c r="I357" s="394"/>
      <c r="J357" s="429"/>
      <c r="K357" s="408"/>
      <c r="L357" s="399"/>
      <c r="M357" s="400"/>
      <c r="N357" s="409"/>
      <c r="O357" s="282"/>
    </row>
    <row r="358" spans="1:15" ht="67.5" customHeight="1">
      <c r="A358" s="677"/>
      <c r="B358" s="621" t="s">
        <v>120</v>
      </c>
      <c r="C358" s="394">
        <v>6722.8</v>
      </c>
      <c r="D358" s="394">
        <v>6722.8</v>
      </c>
      <c r="E358" s="449">
        <v>1459.4069999999999</v>
      </c>
      <c r="F358" s="449">
        <v>1459.4069999999999</v>
      </c>
      <c r="G358" s="449">
        <v>1647.67</v>
      </c>
      <c r="H358" s="449">
        <v>1647.67</v>
      </c>
      <c r="I358" s="449">
        <v>1807.85</v>
      </c>
      <c r="J358" s="449">
        <v>1577.1</v>
      </c>
      <c r="K358" s="450">
        <v>1807.85</v>
      </c>
      <c r="L358" s="405">
        <v>1893.8</v>
      </c>
      <c r="M358" s="406">
        <f>E358+G358+I358+K358</f>
        <v>6722.777</v>
      </c>
      <c r="N358" s="393">
        <f>SUM(F358+H358+J358+L358)</f>
        <v>6577.9769999999999</v>
      </c>
      <c r="O358" s="284"/>
    </row>
    <row r="359" spans="1:15" ht="15.75">
      <c r="A359" s="677"/>
      <c r="B359" s="301" t="s">
        <v>137</v>
      </c>
      <c r="C359" s="394"/>
      <c r="D359" s="394"/>
      <c r="E359" s="394"/>
      <c r="F359" s="394"/>
      <c r="G359" s="394"/>
      <c r="H359" s="429"/>
      <c r="I359" s="394"/>
      <c r="J359" s="394"/>
      <c r="K359" s="404"/>
      <c r="L359" s="405"/>
      <c r="M359" s="406"/>
      <c r="N359" s="393"/>
      <c r="O359" s="282"/>
    </row>
    <row r="360" spans="1:15" ht="15.75">
      <c r="A360" s="677"/>
      <c r="B360" s="301" t="s">
        <v>138</v>
      </c>
      <c r="C360" s="394">
        <f>C358</f>
        <v>6722.8</v>
      </c>
      <c r="D360" s="394">
        <f>D358</f>
        <v>6722.8</v>
      </c>
      <c r="E360" s="394">
        <f t="shared" ref="E360:H360" si="96">E358</f>
        <v>1459.4069999999999</v>
      </c>
      <c r="F360" s="394">
        <f t="shared" si="96"/>
        <v>1459.4069999999999</v>
      </c>
      <c r="G360" s="394">
        <f t="shared" si="96"/>
        <v>1647.67</v>
      </c>
      <c r="H360" s="394">
        <f t="shared" si="96"/>
        <v>1647.67</v>
      </c>
      <c r="I360" s="394">
        <f>I358</f>
        <v>1807.85</v>
      </c>
      <c r="J360" s="394">
        <v>1577.1</v>
      </c>
      <c r="K360" s="404">
        <f>K358</f>
        <v>1807.85</v>
      </c>
      <c r="L360" s="405">
        <v>1893.8</v>
      </c>
      <c r="M360" s="406">
        <f>E360+G360+I360+K360</f>
        <v>6722.777</v>
      </c>
      <c r="N360" s="393">
        <f>SUM(F360+H360+J360+L360)</f>
        <v>6577.9769999999999</v>
      </c>
      <c r="O360" s="282"/>
    </row>
    <row r="361" spans="1:15" ht="39" customHeight="1" thickBot="1">
      <c r="A361" s="677"/>
      <c r="B361" s="451" t="s">
        <v>139</v>
      </c>
      <c r="C361" s="452"/>
      <c r="D361" s="452"/>
      <c r="E361" s="452"/>
      <c r="F361" s="452"/>
      <c r="G361" s="452"/>
      <c r="H361" s="453"/>
      <c r="I361" s="452"/>
      <c r="J361" s="453"/>
      <c r="K361" s="454"/>
      <c r="L361" s="455"/>
      <c r="M361" s="456"/>
      <c r="N361" s="457"/>
      <c r="O361" s="197"/>
    </row>
    <row r="362" spans="1:15" ht="38.25" customHeight="1">
      <c r="A362" s="25" t="s">
        <v>16</v>
      </c>
      <c r="B362" s="60"/>
      <c r="C362" s="144">
        <f t="shared" ref="C362:N362" si="97">SUM(C358+C354+C350+C346+C342+C330+C326+C322+C318+C314+C302+C298+C294+C290+C286+C282+C278+C266+C338+C334+C310+C306+C274+C270)</f>
        <v>33954.5</v>
      </c>
      <c r="D362" s="144">
        <f t="shared" si="97"/>
        <v>33904.963999999993</v>
      </c>
      <c r="E362" s="144">
        <f t="shared" si="97"/>
        <v>3855.4049999999997</v>
      </c>
      <c r="F362" s="144">
        <f t="shared" si="97"/>
        <v>3819.7049999999999</v>
      </c>
      <c r="G362" s="144">
        <f t="shared" si="97"/>
        <v>6835.9640000000009</v>
      </c>
      <c r="H362" s="144">
        <f t="shared" si="97"/>
        <v>6813.9640000000009</v>
      </c>
      <c r="I362" s="144">
        <f t="shared" si="97"/>
        <v>4074.2</v>
      </c>
      <c r="J362" s="144">
        <f t="shared" si="97"/>
        <v>3813.7</v>
      </c>
      <c r="K362" s="144">
        <f t="shared" si="97"/>
        <v>19139.399999999998</v>
      </c>
      <c r="L362" s="144">
        <f t="shared" si="97"/>
        <v>18618.299999999996</v>
      </c>
      <c r="M362" s="144">
        <f t="shared" si="97"/>
        <v>33904.968999999997</v>
      </c>
      <c r="N362" s="144">
        <f t="shared" si="97"/>
        <v>33065.668999999994</v>
      </c>
      <c r="O362" s="32"/>
    </row>
    <row r="363" spans="1:15" ht="23.25" customHeight="1">
      <c r="A363" s="128"/>
      <c r="B363" s="47" t="s">
        <v>137</v>
      </c>
      <c r="C363" s="52"/>
      <c r="D363" s="52"/>
      <c r="E363" s="52"/>
      <c r="F363" s="52"/>
      <c r="G363" s="52"/>
      <c r="H363" s="52"/>
      <c r="I363" s="52"/>
      <c r="J363" s="52"/>
      <c r="K363" s="122"/>
      <c r="L363" s="123"/>
      <c r="M363" s="193"/>
      <c r="N363" s="32"/>
      <c r="O363" s="32"/>
    </row>
    <row r="364" spans="1:15" ht="24.75" customHeight="1">
      <c r="A364" s="128"/>
      <c r="B364" s="47" t="s">
        <v>138</v>
      </c>
      <c r="C364" s="52">
        <f t="shared" ref="C364:J364" si="98">C362</f>
        <v>33954.5</v>
      </c>
      <c r="D364" s="52">
        <f t="shared" si="98"/>
        <v>33904.963999999993</v>
      </c>
      <c r="E364" s="52">
        <f t="shared" si="98"/>
        <v>3855.4049999999997</v>
      </c>
      <c r="F364" s="124">
        <f t="shared" si="98"/>
        <v>3819.7049999999999</v>
      </c>
      <c r="G364" s="52">
        <f t="shared" si="98"/>
        <v>6835.9640000000009</v>
      </c>
      <c r="H364" s="52">
        <f t="shared" si="98"/>
        <v>6813.9640000000009</v>
      </c>
      <c r="I364" s="52">
        <f t="shared" si="98"/>
        <v>4074.2</v>
      </c>
      <c r="J364" s="52">
        <f t="shared" si="98"/>
        <v>3813.7</v>
      </c>
      <c r="K364" s="122">
        <f>K362</f>
        <v>19139.399999999998</v>
      </c>
      <c r="L364" s="122">
        <f>L362</f>
        <v>18618.299999999996</v>
      </c>
      <c r="M364" s="122">
        <f>M362</f>
        <v>33904.968999999997</v>
      </c>
      <c r="N364" s="122">
        <f>N362</f>
        <v>33065.668999999994</v>
      </c>
      <c r="O364" s="32"/>
    </row>
    <row r="365" spans="1:15" s="1" customFormat="1" ht="38.25" customHeight="1" thickBot="1">
      <c r="A365" s="129"/>
      <c r="B365" s="61" t="s">
        <v>139</v>
      </c>
      <c r="C365" s="125">
        <f t="shared" ref="C365:N365" si="99">SUM(C277)</f>
        <v>11766.3</v>
      </c>
      <c r="D365" s="125">
        <f t="shared" si="99"/>
        <v>11766.3</v>
      </c>
      <c r="E365" s="125">
        <f t="shared" si="99"/>
        <v>0</v>
      </c>
      <c r="F365" s="125">
        <f t="shared" si="99"/>
        <v>0</v>
      </c>
      <c r="G365" s="125">
        <f t="shared" si="99"/>
        <v>0</v>
      </c>
      <c r="H365" s="125">
        <f t="shared" si="99"/>
        <v>0</v>
      </c>
      <c r="I365" s="125">
        <f t="shared" si="99"/>
        <v>0</v>
      </c>
      <c r="J365" s="125">
        <f t="shared" si="99"/>
        <v>0</v>
      </c>
      <c r="K365" s="125">
        <f t="shared" si="99"/>
        <v>11766.3</v>
      </c>
      <c r="L365" s="125">
        <f t="shared" si="99"/>
        <v>11766.3</v>
      </c>
      <c r="M365" s="125">
        <f t="shared" si="99"/>
        <v>11766.3</v>
      </c>
      <c r="N365" s="125">
        <f t="shared" si="99"/>
        <v>11766.3</v>
      </c>
      <c r="O365" s="194"/>
    </row>
    <row r="366" spans="1:15" ht="78.75">
      <c r="A366" s="676" t="s">
        <v>39</v>
      </c>
      <c r="B366" s="370" t="s">
        <v>230</v>
      </c>
      <c r="C366" s="371">
        <v>104.8</v>
      </c>
      <c r="D366" s="371">
        <v>104.8</v>
      </c>
      <c r="E366" s="371" t="s">
        <v>136</v>
      </c>
      <c r="F366" s="371" t="s">
        <v>136</v>
      </c>
      <c r="G366" s="371">
        <v>50.5</v>
      </c>
      <c r="H366" s="371">
        <v>50.5</v>
      </c>
      <c r="I366" s="371">
        <v>54.3</v>
      </c>
      <c r="J366" s="371">
        <v>54.3</v>
      </c>
      <c r="K366" s="372"/>
      <c r="L366" s="373"/>
      <c r="M366" s="374">
        <f>E366+G366+I366+K366</f>
        <v>104.8</v>
      </c>
      <c r="N366" s="375">
        <f>SUM(F366+H366+J366+L366)</f>
        <v>104.8</v>
      </c>
      <c r="O366" s="289"/>
    </row>
    <row r="367" spans="1:15" ht="15.75">
      <c r="A367" s="708"/>
      <c r="B367" s="301" t="s">
        <v>137</v>
      </c>
      <c r="C367" s="371"/>
      <c r="D367" s="371"/>
      <c r="E367" s="371"/>
      <c r="F367" s="371"/>
      <c r="G367" s="371"/>
      <c r="H367" s="371"/>
      <c r="I367" s="371"/>
      <c r="J367" s="371"/>
      <c r="K367" s="372"/>
      <c r="L367" s="373"/>
      <c r="M367" s="374"/>
      <c r="N367" s="376"/>
      <c r="O367" s="289"/>
    </row>
    <row r="368" spans="1:15" ht="15.75">
      <c r="A368" s="708"/>
      <c r="B368" s="301" t="s">
        <v>138</v>
      </c>
      <c r="C368" s="371">
        <f>C366</f>
        <v>104.8</v>
      </c>
      <c r="D368" s="371">
        <f>D366</f>
        <v>104.8</v>
      </c>
      <c r="E368" s="371" t="s">
        <v>136</v>
      </c>
      <c r="F368" s="371" t="s">
        <v>136</v>
      </c>
      <c r="G368" s="371">
        <v>50.5</v>
      </c>
      <c r="H368" s="371">
        <v>50.5</v>
      </c>
      <c r="I368" s="371">
        <v>54.3</v>
      </c>
      <c r="J368" s="371">
        <v>54.3</v>
      </c>
      <c r="K368" s="372"/>
      <c r="L368" s="373"/>
      <c r="M368" s="377">
        <f>SUM(E368+G368+I368+K368)</f>
        <v>104.8</v>
      </c>
      <c r="N368" s="375">
        <f>SUM(F368+H368+J368+L368)</f>
        <v>104.8</v>
      </c>
      <c r="O368" s="289"/>
    </row>
    <row r="369" spans="1:15" ht="31.5">
      <c r="A369" s="708"/>
      <c r="B369" s="301" t="s">
        <v>139</v>
      </c>
      <c r="C369" s="371"/>
      <c r="D369" s="371"/>
      <c r="E369" s="371"/>
      <c r="F369" s="371"/>
      <c r="G369" s="371"/>
      <c r="H369" s="371"/>
      <c r="I369" s="371"/>
      <c r="J369" s="371"/>
      <c r="K369" s="372"/>
      <c r="L369" s="378"/>
      <c r="M369" s="374"/>
      <c r="N369" s="379"/>
      <c r="O369" s="289"/>
    </row>
    <row r="370" spans="1:15" ht="31.5">
      <c r="A370" s="708"/>
      <c r="B370" s="380" t="s">
        <v>140</v>
      </c>
      <c r="C370" s="772">
        <v>66.599999999999994</v>
      </c>
      <c r="D370" s="769">
        <v>66.599999999999994</v>
      </c>
      <c r="E370" s="769">
        <v>0</v>
      </c>
      <c r="F370" s="769" t="s">
        <v>136</v>
      </c>
      <c r="G370" s="769">
        <v>0</v>
      </c>
      <c r="H370" s="769">
        <v>0</v>
      </c>
      <c r="I370" s="769">
        <v>66.599999999999994</v>
      </c>
      <c r="J370" s="772">
        <v>31</v>
      </c>
      <c r="K370" s="772"/>
      <c r="L370" s="774"/>
      <c r="M370" s="776">
        <f>E370+G370+I370+K370</f>
        <v>66.599999999999994</v>
      </c>
      <c r="N370" s="761">
        <v>31</v>
      </c>
      <c r="O370" s="764"/>
    </row>
    <row r="371" spans="1:15" ht="47.25">
      <c r="A371" s="708"/>
      <c r="B371" s="381" t="s">
        <v>141</v>
      </c>
      <c r="C371" s="773"/>
      <c r="D371" s="770"/>
      <c r="E371" s="770"/>
      <c r="F371" s="770"/>
      <c r="G371" s="770"/>
      <c r="H371" s="770"/>
      <c r="I371" s="770"/>
      <c r="J371" s="773"/>
      <c r="K371" s="773"/>
      <c r="L371" s="775"/>
      <c r="M371" s="777"/>
      <c r="N371" s="762"/>
      <c r="O371" s="765"/>
    </row>
    <row r="372" spans="1:15" ht="63">
      <c r="A372" s="708"/>
      <c r="B372" s="382" t="s">
        <v>142</v>
      </c>
      <c r="C372" s="773"/>
      <c r="D372" s="771"/>
      <c r="E372" s="771"/>
      <c r="F372" s="771"/>
      <c r="G372" s="771"/>
      <c r="H372" s="771"/>
      <c r="I372" s="771"/>
      <c r="J372" s="773"/>
      <c r="K372" s="773"/>
      <c r="L372" s="775"/>
      <c r="M372" s="778"/>
      <c r="N372" s="763"/>
      <c r="O372" s="765"/>
    </row>
    <row r="373" spans="1:15" ht="15.75">
      <c r="A373" s="708"/>
      <c r="B373" s="301" t="s">
        <v>137</v>
      </c>
      <c r="C373" s="383"/>
      <c r="D373" s="383"/>
      <c r="E373" s="383"/>
      <c r="F373" s="383"/>
      <c r="G373" s="383"/>
      <c r="H373" s="383"/>
      <c r="I373" s="383"/>
      <c r="J373" s="383"/>
      <c r="K373" s="383"/>
      <c r="L373" s="384"/>
      <c r="M373" s="385"/>
      <c r="N373" s="386"/>
      <c r="O373" s="192"/>
    </row>
    <row r="374" spans="1:15" ht="35.25" customHeight="1">
      <c r="A374" s="708"/>
      <c r="B374" s="301" t="s">
        <v>138</v>
      </c>
      <c r="C374" s="383">
        <f>C370</f>
        <v>66.599999999999994</v>
      </c>
      <c r="D374" s="383">
        <v>66.599999999999994</v>
      </c>
      <c r="E374" s="383">
        <v>0</v>
      </c>
      <c r="F374" s="383" t="s">
        <v>136</v>
      </c>
      <c r="G374" s="383">
        <v>0</v>
      </c>
      <c r="H374" s="383">
        <v>0</v>
      </c>
      <c r="I374" s="383">
        <v>66.599999999999994</v>
      </c>
      <c r="J374" s="383">
        <v>31</v>
      </c>
      <c r="K374" s="383"/>
      <c r="L374" s="387"/>
      <c r="M374" s="377">
        <f>SUM(E374+G374+I374+K374)</f>
        <v>66.599999999999994</v>
      </c>
      <c r="N374" s="375">
        <f>SUM(F374+H374+J374+L374)</f>
        <v>31</v>
      </c>
      <c r="O374" s="192"/>
    </row>
    <row r="375" spans="1:15" ht="43.5" customHeight="1">
      <c r="A375" s="708"/>
      <c r="B375" s="301" t="s">
        <v>139</v>
      </c>
      <c r="C375" s="383"/>
      <c r="D375" s="383"/>
      <c r="E375" s="383"/>
      <c r="F375" s="383"/>
      <c r="G375" s="383"/>
      <c r="H375" s="383"/>
      <c r="I375" s="383"/>
      <c r="J375" s="383"/>
      <c r="K375" s="383"/>
      <c r="L375" s="384"/>
      <c r="M375" s="385"/>
      <c r="N375" s="386"/>
      <c r="O375" s="192"/>
    </row>
    <row r="376" spans="1:15" ht="65.25" customHeight="1">
      <c r="A376" s="708"/>
      <c r="B376" s="370" t="s">
        <v>190</v>
      </c>
      <c r="C376" s="383">
        <v>106.2</v>
      </c>
      <c r="D376" s="383">
        <v>106.2</v>
      </c>
      <c r="E376" s="383">
        <v>26.5</v>
      </c>
      <c r="F376" s="383">
        <v>24.501000000000001</v>
      </c>
      <c r="G376" s="383">
        <v>26.5</v>
      </c>
      <c r="H376" s="383">
        <v>16.334</v>
      </c>
      <c r="I376" s="383">
        <v>26.6</v>
      </c>
      <c r="J376" s="383">
        <v>32.700000000000003</v>
      </c>
      <c r="K376" s="383">
        <v>26.6</v>
      </c>
      <c r="L376" s="387">
        <v>24.5</v>
      </c>
      <c r="M376" s="377">
        <f>E376+G376+I376+K376</f>
        <v>106.19999999999999</v>
      </c>
      <c r="N376" s="375">
        <f>SUM(F376+H376+J376+L376)</f>
        <v>98.034999999999997</v>
      </c>
      <c r="O376" s="290"/>
    </row>
    <row r="377" spans="1:15" ht="26.25" customHeight="1">
      <c r="A377" s="708"/>
      <c r="B377" s="301" t="s">
        <v>137</v>
      </c>
      <c r="C377" s="383"/>
      <c r="D377" s="383"/>
      <c r="E377" s="383"/>
      <c r="F377" s="383"/>
      <c r="G377" s="383"/>
      <c r="H377" s="383"/>
      <c r="I377" s="383"/>
      <c r="J377" s="383"/>
      <c r="K377" s="383"/>
      <c r="L377" s="387"/>
      <c r="M377" s="377"/>
      <c r="N377" s="375"/>
      <c r="O377" s="290"/>
    </row>
    <row r="378" spans="1:15" ht="42.75" customHeight="1">
      <c r="A378" s="708"/>
      <c r="B378" s="301" t="s">
        <v>138</v>
      </c>
      <c r="C378" s="383">
        <f t="shared" ref="C378:K378" si="100">C376</f>
        <v>106.2</v>
      </c>
      <c r="D378" s="383">
        <f t="shared" si="100"/>
        <v>106.2</v>
      </c>
      <c r="E378" s="383">
        <f t="shared" si="100"/>
        <v>26.5</v>
      </c>
      <c r="F378" s="383">
        <f t="shared" si="100"/>
        <v>24.501000000000001</v>
      </c>
      <c r="G378" s="383">
        <f t="shared" si="100"/>
        <v>26.5</v>
      </c>
      <c r="H378" s="383">
        <f t="shared" si="100"/>
        <v>16.334</v>
      </c>
      <c r="I378" s="383">
        <f t="shared" si="100"/>
        <v>26.6</v>
      </c>
      <c r="J378" s="383">
        <v>32.700000000000003</v>
      </c>
      <c r="K378" s="383">
        <f t="shared" si="100"/>
        <v>26.6</v>
      </c>
      <c r="L378" s="387">
        <v>24.5</v>
      </c>
      <c r="M378" s="377">
        <f>SUM(E378+G378+I378+K378)</f>
        <v>106.19999999999999</v>
      </c>
      <c r="N378" s="375">
        <f>SUM(F378+H378+J378+L378)</f>
        <v>98.034999999999997</v>
      </c>
      <c r="O378" s="290"/>
    </row>
    <row r="379" spans="1:15" ht="31.5">
      <c r="A379" s="708"/>
      <c r="B379" s="301" t="s">
        <v>139</v>
      </c>
      <c r="C379" s="383"/>
      <c r="D379" s="383"/>
      <c r="E379" s="383"/>
      <c r="F379" s="383"/>
      <c r="G379" s="383"/>
      <c r="H379" s="383"/>
      <c r="I379" s="383"/>
      <c r="J379" s="383"/>
      <c r="K379" s="383"/>
      <c r="L379" s="387"/>
      <c r="M379" s="377"/>
      <c r="N379" s="375"/>
      <c r="O379" s="290"/>
    </row>
    <row r="380" spans="1:15" ht="18.75">
      <c r="A380" s="50" t="s">
        <v>16</v>
      </c>
      <c r="B380" s="47"/>
      <c r="C380" s="153">
        <f t="shared" ref="C380:N380" si="101">SUM(C376+C370+C366)</f>
        <v>277.60000000000002</v>
      </c>
      <c r="D380" s="153">
        <f t="shared" si="101"/>
        <v>277.60000000000002</v>
      </c>
      <c r="E380" s="153">
        <f t="shared" si="101"/>
        <v>26.5</v>
      </c>
      <c r="F380" s="153">
        <f t="shared" si="101"/>
        <v>24.501000000000001</v>
      </c>
      <c r="G380" s="153">
        <f t="shared" si="101"/>
        <v>77</v>
      </c>
      <c r="H380" s="153">
        <f t="shared" si="101"/>
        <v>66.834000000000003</v>
      </c>
      <c r="I380" s="153">
        <f t="shared" si="101"/>
        <v>147.5</v>
      </c>
      <c r="J380" s="153">
        <f t="shared" si="101"/>
        <v>118</v>
      </c>
      <c r="K380" s="153">
        <f t="shared" si="101"/>
        <v>26.6</v>
      </c>
      <c r="L380" s="153">
        <f t="shared" si="101"/>
        <v>24.5</v>
      </c>
      <c r="M380" s="153">
        <f t="shared" si="101"/>
        <v>277.59999999999997</v>
      </c>
      <c r="N380" s="150">
        <f t="shared" si="101"/>
        <v>233.83499999999998</v>
      </c>
      <c r="O380" s="244"/>
    </row>
    <row r="381" spans="1:15" ht="15.75" customHeight="1">
      <c r="A381" s="48"/>
      <c r="B381" s="47" t="s">
        <v>137</v>
      </c>
      <c r="C381" s="150"/>
      <c r="D381" s="150"/>
      <c r="E381" s="151"/>
      <c r="F381" s="151"/>
      <c r="G381" s="151"/>
      <c r="H381" s="151"/>
      <c r="I381" s="151"/>
      <c r="J381" s="151"/>
      <c r="K381" s="152"/>
      <c r="L381" s="123"/>
      <c r="M381" s="71"/>
      <c r="N381" s="32"/>
      <c r="O381" s="244"/>
    </row>
    <row r="382" spans="1:15" ht="15.75">
      <c r="A382" s="48"/>
      <c r="B382" s="47" t="s">
        <v>138</v>
      </c>
      <c r="C382" s="153">
        <f t="shared" ref="C382:N382" si="102">SUM(C378+C374+C368)</f>
        <v>277.60000000000002</v>
      </c>
      <c r="D382" s="153">
        <f t="shared" si="102"/>
        <v>277.60000000000002</v>
      </c>
      <c r="E382" s="153">
        <f t="shared" si="102"/>
        <v>26.5</v>
      </c>
      <c r="F382" s="153">
        <f t="shared" si="102"/>
        <v>24.501000000000001</v>
      </c>
      <c r="G382" s="153">
        <f t="shared" si="102"/>
        <v>77</v>
      </c>
      <c r="H382" s="153">
        <f t="shared" si="102"/>
        <v>66.834000000000003</v>
      </c>
      <c r="I382" s="153">
        <f t="shared" si="102"/>
        <v>147.5</v>
      </c>
      <c r="J382" s="153">
        <f t="shared" si="102"/>
        <v>118</v>
      </c>
      <c r="K382" s="153">
        <f t="shared" si="102"/>
        <v>26.6</v>
      </c>
      <c r="L382" s="153">
        <f t="shared" si="102"/>
        <v>24.5</v>
      </c>
      <c r="M382" s="153">
        <f t="shared" si="102"/>
        <v>277.59999999999997</v>
      </c>
      <c r="N382" s="150">
        <f t="shared" si="102"/>
        <v>233.83499999999998</v>
      </c>
      <c r="O382" s="244"/>
    </row>
    <row r="383" spans="1:15" s="1" customFormat="1" ht="32.25" customHeight="1" thickBot="1">
      <c r="A383" s="49"/>
      <c r="B383" s="51" t="s">
        <v>143</v>
      </c>
      <c r="C383" s="52">
        <v>0</v>
      </c>
      <c r="D383" s="278">
        <v>0</v>
      </c>
      <c r="E383" s="151" t="s">
        <v>136</v>
      </c>
      <c r="F383" s="151" t="s">
        <v>136</v>
      </c>
      <c r="G383" s="151" t="s">
        <v>136</v>
      </c>
      <c r="H383" s="151">
        <v>0</v>
      </c>
      <c r="I383" s="151" t="s">
        <v>136</v>
      </c>
      <c r="J383" s="151">
        <v>0</v>
      </c>
      <c r="K383" s="152" t="s">
        <v>136</v>
      </c>
      <c r="L383" s="123">
        <v>0</v>
      </c>
      <c r="M383" s="181"/>
      <c r="N383" s="194"/>
      <c r="O383" s="245"/>
    </row>
    <row r="384" spans="1:15" ht="69.75" customHeight="1" thickBot="1">
      <c r="A384" s="676" t="s">
        <v>40</v>
      </c>
      <c r="B384" s="364" t="s">
        <v>191</v>
      </c>
      <c r="C384" s="365">
        <v>697.7</v>
      </c>
      <c r="D384" s="365">
        <v>697.7</v>
      </c>
      <c r="E384" s="365">
        <v>97.6</v>
      </c>
      <c r="F384" s="365">
        <v>97.6</v>
      </c>
      <c r="G384" s="365">
        <v>100.8</v>
      </c>
      <c r="H384" s="365">
        <v>100.8</v>
      </c>
      <c r="I384" s="365">
        <v>249.6</v>
      </c>
      <c r="J384" s="365">
        <v>304.8</v>
      </c>
      <c r="K384" s="365">
        <v>249.7</v>
      </c>
      <c r="L384" s="365">
        <v>97.6</v>
      </c>
      <c r="M384" s="248">
        <f>SUM(E384+G384+I384+K384)</f>
        <v>697.7</v>
      </c>
      <c r="N384" s="350">
        <f>SUM(F384+H384+J384+L384)</f>
        <v>600.79999999999995</v>
      </c>
    </row>
    <row r="385" spans="1:14" ht="24" customHeight="1" thickBot="1">
      <c r="A385" s="677"/>
      <c r="B385" s="366" t="s">
        <v>137</v>
      </c>
      <c r="C385" s="365"/>
      <c r="D385" s="365"/>
      <c r="E385" s="367"/>
      <c r="F385" s="367"/>
      <c r="G385" s="367"/>
      <c r="H385" s="367"/>
      <c r="I385" s="367"/>
      <c r="J385" s="367"/>
      <c r="K385" s="367"/>
      <c r="L385" s="367"/>
      <c r="M385" s="367"/>
      <c r="N385" s="367"/>
    </row>
    <row r="386" spans="1:14" ht="15.75" thickBot="1">
      <c r="A386" s="677"/>
      <c r="B386" s="366" t="s">
        <v>138</v>
      </c>
      <c r="C386" s="365">
        <v>697.7</v>
      </c>
      <c r="D386" s="365">
        <v>697.7</v>
      </c>
      <c r="E386" s="365">
        <v>97.6</v>
      </c>
      <c r="F386" s="365">
        <v>97.6</v>
      </c>
      <c r="G386" s="365">
        <v>100.8</v>
      </c>
      <c r="H386" s="365">
        <v>100.8</v>
      </c>
      <c r="I386" s="365">
        <v>249.6</v>
      </c>
      <c r="J386" s="365">
        <v>304.8</v>
      </c>
      <c r="K386" s="365">
        <v>249.7</v>
      </c>
      <c r="L386" s="365">
        <v>97.6</v>
      </c>
      <c r="M386" s="248">
        <f>SUM(E386+G386+I386+K386)</f>
        <v>697.7</v>
      </c>
      <c r="N386" s="350">
        <f>SUM(F386+H386+J386+L386)</f>
        <v>600.79999999999995</v>
      </c>
    </row>
    <row r="387" spans="1:14" ht="30.75" thickBot="1">
      <c r="A387" s="677"/>
      <c r="B387" s="366" t="s">
        <v>139</v>
      </c>
      <c r="C387" s="365"/>
      <c r="D387" s="365"/>
      <c r="E387" s="367"/>
      <c r="F387" s="367"/>
      <c r="G387" s="367"/>
      <c r="H387" s="367"/>
      <c r="I387" s="367"/>
      <c r="J387" s="367"/>
      <c r="K387" s="367"/>
      <c r="L387" s="367"/>
      <c r="M387" s="367"/>
      <c r="N387" s="367"/>
    </row>
    <row r="388" spans="1:14" ht="81.75" customHeight="1" thickBot="1">
      <c r="A388" s="677"/>
      <c r="B388" s="366" t="s">
        <v>106</v>
      </c>
      <c r="C388" s="365">
        <v>103.3</v>
      </c>
      <c r="D388" s="365">
        <v>103.2</v>
      </c>
      <c r="E388" s="365">
        <v>17.2</v>
      </c>
      <c r="F388" s="365">
        <v>17.2</v>
      </c>
      <c r="G388" s="365">
        <v>25.8</v>
      </c>
      <c r="H388" s="365">
        <v>25.8</v>
      </c>
      <c r="I388" s="365">
        <v>60.2</v>
      </c>
      <c r="J388" s="365">
        <v>60.2</v>
      </c>
      <c r="K388" s="365">
        <v>0</v>
      </c>
      <c r="L388" s="365">
        <v>0</v>
      </c>
      <c r="M388" s="248">
        <f>SUM(E388+G388+I388+K388)</f>
        <v>103.2</v>
      </c>
      <c r="N388" s="350">
        <f>SUM(F388+H388+J388+L388)</f>
        <v>103.2</v>
      </c>
    </row>
    <row r="389" spans="1:14" ht="32.25" customHeight="1" thickBot="1">
      <c r="A389" s="677"/>
      <c r="B389" s="366" t="s">
        <v>137</v>
      </c>
      <c r="C389" s="365"/>
      <c r="D389" s="365"/>
      <c r="E389" s="367"/>
      <c r="F389" s="367"/>
      <c r="G389" s="367"/>
      <c r="H389" s="367"/>
      <c r="I389" s="367"/>
      <c r="J389" s="367"/>
      <c r="K389" s="367"/>
      <c r="L389" s="367"/>
      <c r="M389" s="367"/>
      <c r="N389" s="367"/>
    </row>
    <row r="390" spans="1:14" ht="33.75" customHeight="1" thickBot="1">
      <c r="A390" s="677"/>
      <c r="B390" s="366" t="s">
        <v>138</v>
      </c>
      <c r="C390" s="365">
        <v>103.3</v>
      </c>
      <c r="D390" s="365">
        <v>103.2</v>
      </c>
      <c r="E390" s="365">
        <v>17.2</v>
      </c>
      <c r="F390" s="365">
        <v>17.2</v>
      </c>
      <c r="G390" s="365">
        <v>25.8</v>
      </c>
      <c r="H390" s="365">
        <v>25.8</v>
      </c>
      <c r="I390" s="365">
        <v>60.2</v>
      </c>
      <c r="J390" s="365">
        <v>60.2</v>
      </c>
      <c r="K390" s="365">
        <v>0</v>
      </c>
      <c r="L390" s="365">
        <v>0</v>
      </c>
      <c r="M390" s="248">
        <f>SUM(E390+G390+I390+K390)</f>
        <v>103.2</v>
      </c>
      <c r="N390" s="350">
        <f>SUM(F390+H390+J390+L390)</f>
        <v>103.2</v>
      </c>
    </row>
    <row r="391" spans="1:14" ht="45.75" customHeight="1" thickBot="1">
      <c r="A391" s="677"/>
      <c r="B391" s="366" t="s">
        <v>139</v>
      </c>
      <c r="C391" s="365"/>
      <c r="D391" s="365"/>
      <c r="E391" s="367"/>
      <c r="F391" s="367"/>
      <c r="G391" s="367"/>
      <c r="H391" s="367"/>
      <c r="I391" s="367"/>
      <c r="J391" s="367"/>
      <c r="K391" s="367"/>
      <c r="L391" s="367"/>
      <c r="M391" s="367"/>
      <c r="N391" s="367"/>
    </row>
    <row r="392" spans="1:14" ht="49.5" customHeight="1" thickBot="1">
      <c r="A392" s="677"/>
      <c r="B392" s="366" t="s">
        <v>192</v>
      </c>
      <c r="C392" s="365">
        <v>39</v>
      </c>
      <c r="D392" s="365">
        <v>39</v>
      </c>
      <c r="E392" s="365">
        <v>39</v>
      </c>
      <c r="F392" s="365">
        <v>39</v>
      </c>
      <c r="G392" s="365">
        <v>0</v>
      </c>
      <c r="H392" s="365">
        <v>0</v>
      </c>
      <c r="I392" s="365">
        <v>0</v>
      </c>
      <c r="J392" s="365">
        <v>0</v>
      </c>
      <c r="K392" s="365">
        <v>0</v>
      </c>
      <c r="L392" s="365">
        <v>0</v>
      </c>
      <c r="M392" s="248">
        <f>SUM(E392+G392+I392+K392)</f>
        <v>39</v>
      </c>
      <c r="N392" s="350">
        <f>SUM(F392+H392+J392+L392)</f>
        <v>39</v>
      </c>
    </row>
    <row r="393" spans="1:14" ht="23.25" customHeight="1" thickBot="1">
      <c r="A393" s="677"/>
      <c r="B393" s="366" t="s">
        <v>137</v>
      </c>
      <c r="C393" s="365"/>
      <c r="D393" s="365"/>
      <c r="E393" s="367"/>
      <c r="F393" s="367"/>
      <c r="G393" s="367"/>
      <c r="H393" s="367"/>
      <c r="I393" s="367"/>
      <c r="J393" s="367"/>
      <c r="K393" s="367"/>
      <c r="L393" s="367"/>
      <c r="M393" s="367"/>
      <c r="N393" s="367"/>
    </row>
    <row r="394" spans="1:14" ht="31.5" customHeight="1" thickBot="1">
      <c r="A394" s="677"/>
      <c r="B394" s="366" t="s">
        <v>138</v>
      </c>
      <c r="C394" s="365">
        <v>39</v>
      </c>
      <c r="D394" s="365">
        <v>39</v>
      </c>
      <c r="E394" s="365">
        <v>39</v>
      </c>
      <c r="F394" s="365">
        <v>39</v>
      </c>
      <c r="G394" s="365">
        <v>0</v>
      </c>
      <c r="H394" s="365">
        <v>0</v>
      </c>
      <c r="I394" s="365">
        <v>0</v>
      </c>
      <c r="J394" s="365">
        <v>0</v>
      </c>
      <c r="K394" s="365">
        <v>0</v>
      </c>
      <c r="L394" s="365">
        <v>0</v>
      </c>
      <c r="M394" s="248">
        <f>SUM(E394+G394+I394+K394)</f>
        <v>39</v>
      </c>
      <c r="N394" s="350">
        <f>SUM(F394+H394+J394+L394)</f>
        <v>39</v>
      </c>
    </row>
    <row r="395" spans="1:14" ht="42" customHeight="1" thickBot="1">
      <c r="A395" s="677"/>
      <c r="B395" s="366" t="s">
        <v>139</v>
      </c>
      <c r="C395" s="365"/>
      <c r="D395" s="365"/>
      <c r="E395" s="367"/>
      <c r="F395" s="367"/>
      <c r="G395" s="367"/>
      <c r="H395" s="367"/>
      <c r="I395" s="367"/>
      <c r="J395" s="367"/>
      <c r="K395" s="367"/>
      <c r="L395" s="367"/>
      <c r="M395" s="367"/>
      <c r="N395" s="367"/>
    </row>
    <row r="396" spans="1:14" ht="72.75" customHeight="1" thickBot="1">
      <c r="A396" s="677"/>
      <c r="B396" s="366" t="s">
        <v>257</v>
      </c>
      <c r="C396" s="325">
        <v>116.4</v>
      </c>
      <c r="D396" s="325">
        <v>116.4</v>
      </c>
      <c r="E396" s="368">
        <v>26.4</v>
      </c>
      <c r="F396" s="368">
        <v>26.4</v>
      </c>
      <c r="G396" s="368"/>
      <c r="H396" s="368"/>
      <c r="I396" s="368">
        <v>90</v>
      </c>
      <c r="J396" s="368">
        <v>76.400000000000006</v>
      </c>
      <c r="K396" s="368"/>
      <c r="L396" s="368"/>
      <c r="M396" s="248">
        <f>SUM(E396+G396+I396+K396)</f>
        <v>116.4</v>
      </c>
      <c r="N396" s="350">
        <f>SUM(F396+H396+J396+L396)</f>
        <v>102.80000000000001</v>
      </c>
    </row>
    <row r="397" spans="1:14" ht="24" customHeight="1" thickBot="1">
      <c r="A397" s="677"/>
      <c r="B397" s="366" t="s">
        <v>137</v>
      </c>
      <c r="C397" s="365"/>
      <c r="D397" s="365"/>
      <c r="E397" s="367"/>
      <c r="F397" s="367"/>
      <c r="G397" s="367"/>
      <c r="H397" s="367"/>
      <c r="I397" s="367"/>
      <c r="J397" s="367"/>
      <c r="K397" s="367"/>
      <c r="L397" s="367"/>
      <c r="M397" s="367"/>
      <c r="N397" s="367"/>
    </row>
    <row r="398" spans="1:14" ht="30" customHeight="1" thickBot="1">
      <c r="A398" s="677"/>
      <c r="B398" s="366" t="s">
        <v>138</v>
      </c>
      <c r="C398" s="325">
        <v>116.4</v>
      </c>
      <c r="D398" s="325">
        <v>102.8</v>
      </c>
      <c r="E398" s="368">
        <v>26.4</v>
      </c>
      <c r="F398" s="368">
        <v>26.4</v>
      </c>
      <c r="G398" s="368"/>
      <c r="H398" s="368"/>
      <c r="I398" s="368">
        <v>90</v>
      </c>
      <c r="J398" s="368">
        <v>76.400000000000006</v>
      </c>
      <c r="K398" s="368"/>
      <c r="L398" s="368"/>
      <c r="M398" s="248">
        <f>SUM(E398+G398+I398+K398)</f>
        <v>116.4</v>
      </c>
      <c r="N398" s="350">
        <f>SUM(F398+H398+J398+L398)</f>
        <v>102.80000000000001</v>
      </c>
    </row>
    <row r="399" spans="1:14" ht="42" customHeight="1" thickBot="1">
      <c r="A399" s="677"/>
      <c r="B399" s="366" t="s">
        <v>139</v>
      </c>
      <c r="C399" s="365"/>
      <c r="D399" s="365"/>
      <c r="E399" s="367"/>
      <c r="F399" s="367"/>
      <c r="G399" s="367"/>
      <c r="H399" s="367"/>
      <c r="I399" s="367"/>
      <c r="J399" s="367"/>
      <c r="K399" s="367"/>
      <c r="L399" s="367"/>
      <c r="M399" s="367"/>
      <c r="N399" s="367"/>
    </row>
    <row r="400" spans="1:14" ht="193.5" customHeight="1" thickBot="1">
      <c r="A400" s="677"/>
      <c r="B400" s="364" t="s">
        <v>107</v>
      </c>
      <c r="C400" s="365">
        <v>4.5999999999999996</v>
      </c>
      <c r="D400" s="365">
        <v>4.5999999999999996</v>
      </c>
      <c r="E400" s="365"/>
      <c r="F400" s="365"/>
      <c r="G400" s="365"/>
      <c r="H400" s="365"/>
      <c r="I400" s="365"/>
      <c r="J400" s="365"/>
      <c r="K400" s="365">
        <v>4.5999999999999996</v>
      </c>
      <c r="L400" s="365"/>
      <c r="M400" s="248">
        <f>SUM(E400+G400+I400+K400)</f>
        <v>4.5999999999999996</v>
      </c>
      <c r="N400" s="350">
        <f>SUM(F400+H400+J400+L400)</f>
        <v>0</v>
      </c>
    </row>
    <row r="401" spans="1:14" ht="37.5" customHeight="1" thickBot="1">
      <c r="A401" s="677"/>
      <c r="B401" s="366" t="s">
        <v>137</v>
      </c>
      <c r="C401" s="365"/>
      <c r="D401" s="365"/>
      <c r="E401" s="367"/>
      <c r="F401" s="367"/>
      <c r="G401" s="367"/>
      <c r="H401" s="367"/>
      <c r="I401" s="367"/>
      <c r="J401" s="365"/>
      <c r="K401" s="365"/>
      <c r="L401" s="365"/>
      <c r="M401" s="367"/>
      <c r="N401" s="367"/>
    </row>
    <row r="402" spans="1:14" ht="30" customHeight="1" thickBot="1">
      <c r="A402" s="677"/>
      <c r="B402" s="366" t="s">
        <v>138</v>
      </c>
      <c r="C402" s="365">
        <v>4.5999999999999996</v>
      </c>
      <c r="D402" s="365">
        <v>0</v>
      </c>
      <c r="E402" s="365"/>
      <c r="F402" s="365"/>
      <c r="G402" s="365"/>
      <c r="H402" s="365"/>
      <c r="I402" s="365"/>
      <c r="J402" s="365"/>
      <c r="K402" s="365">
        <v>4.5999999999999996</v>
      </c>
      <c r="L402" s="365"/>
      <c r="M402" s="248">
        <f>SUM(E402+G402+I402+K402)</f>
        <v>4.5999999999999996</v>
      </c>
      <c r="N402" s="350">
        <f>SUM(F402+H402+J402+L402)</f>
        <v>0</v>
      </c>
    </row>
    <row r="403" spans="1:14" ht="45.75" customHeight="1" thickBot="1">
      <c r="A403" s="677"/>
      <c r="B403" s="366" t="s">
        <v>139</v>
      </c>
      <c r="C403" s="365"/>
      <c r="D403" s="365"/>
      <c r="E403" s="367"/>
      <c r="F403" s="367"/>
      <c r="G403" s="367"/>
      <c r="H403" s="367"/>
      <c r="I403" s="367"/>
      <c r="J403" s="365"/>
      <c r="K403" s="365"/>
      <c r="L403" s="365"/>
      <c r="M403" s="367"/>
      <c r="N403" s="367"/>
    </row>
    <row r="404" spans="1:14" ht="119.25" customHeight="1" thickBot="1">
      <c r="A404" s="677"/>
      <c r="B404" s="364" t="s">
        <v>154</v>
      </c>
      <c r="C404" s="365">
        <v>15</v>
      </c>
      <c r="D404" s="365">
        <v>15</v>
      </c>
      <c r="E404" s="365"/>
      <c r="F404" s="365"/>
      <c r="G404" s="365">
        <v>0</v>
      </c>
      <c r="H404" s="365">
        <v>0</v>
      </c>
      <c r="I404" s="365">
        <v>15</v>
      </c>
      <c r="J404" s="365"/>
      <c r="K404" s="365"/>
      <c r="L404" s="365">
        <v>15</v>
      </c>
      <c r="M404" s="248">
        <f>SUM(E404+G404+I404+K404)</f>
        <v>15</v>
      </c>
      <c r="N404" s="350">
        <f>SUM(F404+H404+J404+L404)</f>
        <v>15</v>
      </c>
    </row>
    <row r="405" spans="1:14" ht="34.5" customHeight="1" thickBot="1">
      <c r="A405" s="677"/>
      <c r="B405" s="366" t="s">
        <v>137</v>
      </c>
      <c r="C405" s="365"/>
      <c r="D405" s="365"/>
      <c r="E405" s="367"/>
      <c r="F405" s="367"/>
      <c r="G405" s="367"/>
      <c r="H405" s="367"/>
      <c r="I405" s="367"/>
      <c r="J405" s="365"/>
      <c r="K405" s="365"/>
      <c r="L405" s="365"/>
      <c r="M405" s="367"/>
      <c r="N405" s="367"/>
    </row>
    <row r="406" spans="1:14" ht="30.75" customHeight="1" thickBot="1">
      <c r="A406" s="677"/>
      <c r="B406" s="366" t="s">
        <v>138</v>
      </c>
      <c r="C406" s="365">
        <v>15</v>
      </c>
      <c r="D406" s="365">
        <v>15</v>
      </c>
      <c r="E406" s="365"/>
      <c r="F406" s="365"/>
      <c r="G406" s="365">
        <v>0</v>
      </c>
      <c r="H406" s="365">
        <v>0</v>
      </c>
      <c r="I406" s="365">
        <v>15</v>
      </c>
      <c r="J406" s="365"/>
      <c r="K406" s="365"/>
      <c r="L406" s="365">
        <v>15</v>
      </c>
      <c r="M406" s="248">
        <f>SUM(E406+G406+I406+K406)</f>
        <v>15</v>
      </c>
      <c r="N406" s="350">
        <f>SUM(F406+H406+J406+L406)</f>
        <v>15</v>
      </c>
    </row>
    <row r="407" spans="1:14" ht="48.75" customHeight="1" thickBot="1">
      <c r="A407" s="677"/>
      <c r="B407" s="366" t="s">
        <v>139</v>
      </c>
      <c r="C407" s="365"/>
      <c r="D407" s="365"/>
      <c r="E407" s="367"/>
      <c r="F407" s="367"/>
      <c r="G407" s="367"/>
      <c r="H407" s="367"/>
      <c r="I407" s="367"/>
      <c r="J407" s="365"/>
      <c r="K407" s="365"/>
      <c r="L407" s="365"/>
      <c r="M407" s="367"/>
      <c r="N407" s="367"/>
    </row>
    <row r="408" spans="1:14" ht="94.5" customHeight="1" thickBot="1">
      <c r="A408" s="677"/>
      <c r="B408" s="369" t="s">
        <v>108</v>
      </c>
      <c r="C408" s="365">
        <v>10</v>
      </c>
      <c r="D408" s="365">
        <v>10</v>
      </c>
      <c r="E408" s="367"/>
      <c r="F408" s="367"/>
      <c r="G408" s="367"/>
      <c r="H408" s="367"/>
      <c r="I408" s="367"/>
      <c r="J408" s="365"/>
      <c r="K408" s="365">
        <v>10</v>
      </c>
      <c r="L408" s="365"/>
      <c r="M408" s="248">
        <f>SUM(E408+G408+I408+K408)</f>
        <v>10</v>
      </c>
      <c r="N408" s="350">
        <f>SUM(F408+H408+J408+L408)</f>
        <v>0</v>
      </c>
    </row>
    <row r="409" spans="1:14" ht="24.75" customHeight="1" thickBot="1">
      <c r="A409" s="677"/>
      <c r="B409" s="366" t="s">
        <v>137</v>
      </c>
      <c r="C409" s="365"/>
      <c r="D409" s="365"/>
      <c r="E409" s="367"/>
      <c r="F409" s="367"/>
      <c r="G409" s="367"/>
      <c r="H409" s="367"/>
      <c r="I409" s="367"/>
      <c r="J409" s="365"/>
      <c r="K409" s="365"/>
      <c r="L409" s="365"/>
      <c r="M409" s="367"/>
      <c r="N409" s="365"/>
    </row>
    <row r="410" spans="1:14" ht="21.75" customHeight="1" thickBot="1">
      <c r="A410" s="677"/>
      <c r="B410" s="366" t="s">
        <v>138</v>
      </c>
      <c r="C410" s="365">
        <v>10</v>
      </c>
      <c r="D410" s="365">
        <v>10</v>
      </c>
      <c r="E410" s="367"/>
      <c r="F410" s="367"/>
      <c r="G410" s="367"/>
      <c r="H410" s="367"/>
      <c r="I410" s="367"/>
      <c r="J410" s="365"/>
      <c r="K410" s="365">
        <v>10</v>
      </c>
      <c r="L410" s="365"/>
      <c r="M410" s="248">
        <f>SUM(E410+G410+I410+K410)</f>
        <v>10</v>
      </c>
      <c r="N410" s="350">
        <f>SUM(F410+H410+J410+L410)</f>
        <v>0</v>
      </c>
    </row>
    <row r="411" spans="1:14" ht="48.75" customHeight="1" thickBot="1">
      <c r="A411" s="677"/>
      <c r="B411" s="366" t="s">
        <v>139</v>
      </c>
      <c r="C411" s="365"/>
      <c r="D411" s="365"/>
      <c r="E411" s="367"/>
      <c r="F411" s="367"/>
      <c r="G411" s="367"/>
      <c r="H411" s="367"/>
      <c r="I411" s="367"/>
      <c r="J411" s="365"/>
      <c r="K411" s="365"/>
      <c r="L411" s="365"/>
      <c r="M411" s="367"/>
      <c r="N411" s="365"/>
    </row>
    <row r="412" spans="1:14" ht="114.75" customHeight="1" thickBot="1">
      <c r="A412" s="677"/>
      <c r="B412" s="364" t="s">
        <v>109</v>
      </c>
      <c r="C412" s="365">
        <v>10</v>
      </c>
      <c r="D412" s="365">
        <v>10</v>
      </c>
      <c r="E412" s="367"/>
      <c r="F412" s="367"/>
      <c r="G412" s="367"/>
      <c r="H412" s="367"/>
      <c r="I412" s="367"/>
      <c r="J412" s="367"/>
      <c r="K412" s="365">
        <v>10</v>
      </c>
      <c r="L412" s="367"/>
      <c r="M412" s="248">
        <f>SUM(E412+G412+I412+K412)</f>
        <v>10</v>
      </c>
      <c r="N412" s="350">
        <f>SUM(F412+H412+J412+L412)</f>
        <v>0</v>
      </c>
    </row>
    <row r="413" spans="1:14" ht="48.75" customHeight="1" thickBot="1">
      <c r="A413" s="677"/>
      <c r="B413" s="366" t="s">
        <v>137</v>
      </c>
      <c r="C413" s="365"/>
      <c r="D413" s="365"/>
      <c r="E413" s="367"/>
      <c r="F413" s="367"/>
      <c r="G413" s="367"/>
      <c r="H413" s="367"/>
      <c r="I413" s="367"/>
      <c r="J413" s="367"/>
      <c r="K413" s="365"/>
      <c r="L413" s="367"/>
      <c r="M413" s="367"/>
      <c r="N413" s="367"/>
    </row>
    <row r="414" spans="1:14" ht="48.75" customHeight="1" thickBot="1">
      <c r="A414" s="677"/>
      <c r="B414" s="366" t="s">
        <v>138</v>
      </c>
      <c r="C414" s="365">
        <v>10</v>
      </c>
      <c r="D414" s="365">
        <v>10</v>
      </c>
      <c r="E414" s="367"/>
      <c r="F414" s="367"/>
      <c r="G414" s="367"/>
      <c r="H414" s="367"/>
      <c r="I414" s="367"/>
      <c r="J414" s="367"/>
      <c r="K414" s="365">
        <v>10</v>
      </c>
      <c r="L414" s="367"/>
      <c r="M414" s="248">
        <f>SUM(E414+G414+I414+K414)</f>
        <v>10</v>
      </c>
      <c r="N414" s="350">
        <f>SUM(F414+H414+J414+L414)</f>
        <v>0</v>
      </c>
    </row>
    <row r="415" spans="1:14" ht="48.75" customHeight="1" thickBot="1">
      <c r="A415" s="677"/>
      <c r="B415" s="366" t="s">
        <v>139</v>
      </c>
      <c r="C415" s="365"/>
      <c r="D415" s="365"/>
      <c r="E415" s="367"/>
      <c r="F415" s="367"/>
      <c r="G415" s="367"/>
      <c r="H415" s="367"/>
      <c r="I415" s="367"/>
      <c r="J415" s="367"/>
      <c r="K415" s="367"/>
      <c r="L415" s="367"/>
      <c r="M415" s="367"/>
      <c r="N415" s="367"/>
    </row>
    <row r="416" spans="1:14" ht="185.25" customHeight="1" thickBot="1">
      <c r="A416" s="677"/>
      <c r="B416" s="364" t="s">
        <v>193</v>
      </c>
      <c r="C416" s="365">
        <v>3180.4</v>
      </c>
      <c r="D416" s="365">
        <v>3180.4</v>
      </c>
      <c r="E416" s="365">
        <v>795.1</v>
      </c>
      <c r="F416" s="365"/>
      <c r="G416" s="365">
        <v>795.1</v>
      </c>
      <c r="H416" s="365">
        <v>1590.6</v>
      </c>
      <c r="I416" s="365">
        <v>795.1</v>
      </c>
      <c r="J416" s="365">
        <v>795.3</v>
      </c>
      <c r="K416" s="365">
        <v>795.1</v>
      </c>
      <c r="L416" s="365">
        <v>794.5</v>
      </c>
      <c r="M416" s="248">
        <f>SUM(E416+G416+I416+K416)</f>
        <v>3180.4</v>
      </c>
      <c r="N416" s="350">
        <f>SUM(F416+H416+J416+L416)</f>
        <v>3180.3999999999996</v>
      </c>
    </row>
    <row r="417" spans="1:15" ht="22.5" customHeight="1" thickBot="1">
      <c r="A417" s="677"/>
      <c r="B417" s="366" t="s">
        <v>137</v>
      </c>
      <c r="C417" s="365"/>
      <c r="D417" s="365"/>
      <c r="E417" s="365"/>
      <c r="F417" s="365"/>
      <c r="G417" s="365"/>
      <c r="H417" s="365"/>
      <c r="I417" s="365"/>
      <c r="J417" s="365"/>
      <c r="K417" s="365"/>
      <c r="L417" s="365"/>
      <c r="M417" s="367"/>
      <c r="N417" s="365"/>
    </row>
    <row r="418" spans="1:15" ht="30" customHeight="1" thickBot="1">
      <c r="A418" s="677"/>
      <c r="B418" s="366" t="s">
        <v>138</v>
      </c>
      <c r="C418" s="365">
        <v>3180.4</v>
      </c>
      <c r="D418" s="365">
        <v>3180.4</v>
      </c>
      <c r="E418" s="365">
        <v>795.1</v>
      </c>
      <c r="F418" s="365"/>
      <c r="G418" s="365">
        <v>795.1</v>
      </c>
      <c r="H418" s="365">
        <v>1590.6</v>
      </c>
      <c r="I418" s="365">
        <v>795.1</v>
      </c>
      <c r="J418" s="365">
        <v>795.3</v>
      </c>
      <c r="K418" s="365">
        <v>795.1</v>
      </c>
      <c r="L418" s="365">
        <v>794.5</v>
      </c>
      <c r="M418" s="248">
        <f>SUM(E418+G418+I418+K418)</f>
        <v>3180.4</v>
      </c>
      <c r="N418" s="350">
        <f>SUM(F418+H418+J418+L418)</f>
        <v>3180.3999999999996</v>
      </c>
    </row>
    <row r="419" spans="1:15" ht="37.5" customHeight="1" thickBot="1">
      <c r="A419" s="729"/>
      <c r="B419" s="366" t="s">
        <v>139</v>
      </c>
      <c r="C419" s="365"/>
      <c r="D419" s="365"/>
      <c r="E419" s="365"/>
      <c r="F419" s="365"/>
      <c r="G419" s="365"/>
      <c r="H419" s="365"/>
      <c r="I419" s="365"/>
      <c r="J419" s="365"/>
      <c r="K419" s="365"/>
      <c r="L419" s="365"/>
      <c r="M419" s="367"/>
      <c r="N419" s="365"/>
    </row>
    <row r="420" spans="1:15" ht="42.75" customHeight="1">
      <c r="A420" s="25" t="s">
        <v>16</v>
      </c>
      <c r="B420" s="47"/>
      <c r="C420" s="26">
        <f t="shared" ref="C420:N420" si="103">SUM(C416+C412+C408+C404+C400+C396+C392+C388+C384)</f>
        <v>4176.4000000000005</v>
      </c>
      <c r="D420" s="26">
        <f t="shared" si="103"/>
        <v>4176.3</v>
      </c>
      <c r="E420" s="26">
        <f t="shared" si="103"/>
        <v>975.30000000000007</v>
      </c>
      <c r="F420" s="26">
        <f t="shared" si="103"/>
        <v>180.2</v>
      </c>
      <c r="G420" s="26">
        <f t="shared" si="103"/>
        <v>921.69999999999993</v>
      </c>
      <c r="H420" s="26">
        <f t="shared" si="103"/>
        <v>1717.1999999999998</v>
      </c>
      <c r="I420" s="26">
        <f t="shared" si="103"/>
        <v>1209.9000000000001</v>
      </c>
      <c r="J420" s="26">
        <f t="shared" si="103"/>
        <v>1236.7</v>
      </c>
      <c r="K420" s="26">
        <f t="shared" si="103"/>
        <v>1069.4000000000001</v>
      </c>
      <c r="L420" s="26">
        <f t="shared" si="103"/>
        <v>907.1</v>
      </c>
      <c r="M420" s="26">
        <f t="shared" si="103"/>
        <v>4176.3</v>
      </c>
      <c r="N420" s="219">
        <f t="shared" si="103"/>
        <v>4041.2</v>
      </c>
      <c r="O420" s="244"/>
    </row>
    <row r="421" spans="1:15" ht="25.5" customHeight="1">
      <c r="A421" s="711"/>
      <c r="B421" s="47" t="s">
        <v>137</v>
      </c>
      <c r="C421" s="101"/>
      <c r="D421" s="101"/>
      <c r="E421" s="70"/>
      <c r="F421" s="70"/>
      <c r="G421" s="70"/>
      <c r="H421" s="70"/>
      <c r="I421" s="70"/>
      <c r="J421" s="70"/>
      <c r="K421" s="70"/>
      <c r="L421" s="70"/>
      <c r="M421" s="32"/>
      <c r="N421" s="32"/>
      <c r="O421" s="244"/>
    </row>
    <row r="422" spans="1:15" ht="27.75" customHeight="1">
      <c r="A422" s="712"/>
      <c r="B422" s="47" t="s">
        <v>138</v>
      </c>
      <c r="C422" s="31">
        <f t="shared" ref="C422:L422" si="104">SUM(C418+C414+C410+C406+C402+C398+C394+C390+C386)</f>
        <v>4176.4000000000005</v>
      </c>
      <c r="D422" s="31">
        <f t="shared" si="104"/>
        <v>4158.1000000000004</v>
      </c>
      <c r="E422" s="31">
        <f t="shared" si="104"/>
        <v>975.30000000000007</v>
      </c>
      <c r="F422" s="31">
        <f t="shared" si="104"/>
        <v>180.2</v>
      </c>
      <c r="G422" s="31">
        <f t="shared" si="104"/>
        <v>921.69999999999993</v>
      </c>
      <c r="H422" s="31">
        <f t="shared" si="104"/>
        <v>1717.1999999999998</v>
      </c>
      <c r="I422" s="31">
        <f t="shared" si="104"/>
        <v>1209.9000000000001</v>
      </c>
      <c r="J422" s="31">
        <f t="shared" si="104"/>
        <v>1236.7</v>
      </c>
      <c r="K422" s="31">
        <f t="shared" si="104"/>
        <v>1069.4000000000001</v>
      </c>
      <c r="L422" s="31">
        <f t="shared" si="104"/>
        <v>907.1</v>
      </c>
      <c r="M422" s="247">
        <f>SUM(E422+G422+I422+K422)</f>
        <v>4176.3</v>
      </c>
      <c r="N422" s="247">
        <f>SUM(F422+H422+J422+L422)</f>
        <v>4041.2</v>
      </c>
      <c r="O422" s="244"/>
    </row>
    <row r="423" spans="1:15" s="1" customFormat="1" ht="32.25" customHeight="1" thickBot="1">
      <c r="A423" s="713"/>
      <c r="B423" s="51" t="s">
        <v>143</v>
      </c>
      <c r="C423" s="31"/>
      <c r="D423" s="31"/>
      <c r="E423" s="31"/>
      <c r="F423" s="31"/>
      <c r="G423" s="31"/>
      <c r="H423" s="31"/>
      <c r="I423" s="31"/>
      <c r="J423" s="31"/>
      <c r="K423" s="31"/>
      <c r="L423" s="31"/>
      <c r="M423" s="26"/>
      <c r="N423" s="194"/>
      <c r="O423" s="245"/>
    </row>
    <row r="424" spans="1:15" ht="126.75" thickBot="1">
      <c r="A424" s="676" t="s">
        <v>41</v>
      </c>
      <c r="B424" s="362" t="s">
        <v>110</v>
      </c>
      <c r="C424" s="363">
        <v>20</v>
      </c>
      <c r="D424" s="363">
        <v>20</v>
      </c>
      <c r="E424" s="300">
        <v>10</v>
      </c>
      <c r="F424" s="300">
        <v>10</v>
      </c>
      <c r="G424" s="307"/>
      <c r="H424" s="307"/>
      <c r="I424" s="307">
        <v>10</v>
      </c>
      <c r="J424" s="307"/>
      <c r="K424" s="307"/>
      <c r="L424" s="307">
        <v>10</v>
      </c>
      <c r="M424" s="248">
        <f>SUM(E424+G424+I424+K424)</f>
        <v>20</v>
      </c>
      <c r="N424" s="350">
        <f>SUM(F424+H424+J424+L424)</f>
        <v>20</v>
      </c>
    </row>
    <row r="425" spans="1:15" ht="16.5" thickBot="1">
      <c r="A425" s="708"/>
      <c r="B425" s="351" t="s">
        <v>137</v>
      </c>
      <c r="C425" s="363"/>
      <c r="D425" s="363"/>
      <c r="E425" s="307"/>
      <c r="F425" s="307"/>
      <c r="G425" s="307"/>
      <c r="H425" s="307"/>
      <c r="I425" s="307"/>
      <c r="J425" s="307"/>
      <c r="K425" s="307"/>
      <c r="L425" s="307"/>
      <c r="M425" s="39"/>
      <c r="N425" s="39"/>
    </row>
    <row r="426" spans="1:15" ht="16.5" thickBot="1">
      <c r="A426" s="708"/>
      <c r="B426" s="351" t="s">
        <v>138</v>
      </c>
      <c r="C426" s="363">
        <v>20</v>
      </c>
      <c r="D426" s="363">
        <v>20</v>
      </c>
      <c r="E426" s="300">
        <v>10</v>
      </c>
      <c r="F426" s="300">
        <v>10</v>
      </c>
      <c r="G426" s="307"/>
      <c r="H426" s="307"/>
      <c r="I426" s="307">
        <v>10</v>
      </c>
      <c r="J426" s="307"/>
      <c r="K426" s="307"/>
      <c r="L426" s="307">
        <v>10</v>
      </c>
      <c r="M426" s="248">
        <f>SUM(E426+G426+I426+K426)</f>
        <v>20</v>
      </c>
      <c r="N426" s="350">
        <f>SUM(F426+H426+J426+L426)</f>
        <v>20</v>
      </c>
    </row>
    <row r="427" spans="1:15" ht="32.25" thickBot="1">
      <c r="A427" s="708"/>
      <c r="B427" s="351" t="s">
        <v>139</v>
      </c>
      <c r="C427" s="363"/>
      <c r="D427" s="363"/>
      <c r="E427" s="307"/>
      <c r="F427" s="307"/>
      <c r="G427" s="307"/>
      <c r="H427" s="307"/>
      <c r="I427" s="307"/>
      <c r="J427" s="307"/>
      <c r="K427" s="307"/>
      <c r="L427" s="307"/>
      <c r="M427" s="39"/>
      <c r="N427" s="39"/>
    </row>
    <row r="428" spans="1:15" ht="95.25" thickBot="1">
      <c r="A428" s="708"/>
      <c r="B428" s="351" t="s">
        <v>111</v>
      </c>
      <c r="C428" s="363">
        <v>15</v>
      </c>
      <c r="D428" s="363">
        <v>10</v>
      </c>
      <c r="E428" s="300">
        <v>5</v>
      </c>
      <c r="F428" s="300">
        <v>5</v>
      </c>
      <c r="G428" s="300"/>
      <c r="H428" s="307"/>
      <c r="I428" s="307"/>
      <c r="J428" s="307"/>
      <c r="K428" s="307">
        <v>5</v>
      </c>
      <c r="L428" s="307">
        <v>5</v>
      </c>
      <c r="M428" s="248">
        <f>SUM(E428+G428+I428+K428)</f>
        <v>10</v>
      </c>
      <c r="N428" s="350">
        <f>SUM(F428+H428+J428+L428)</f>
        <v>10</v>
      </c>
    </row>
    <row r="429" spans="1:15" ht="16.5" thickBot="1">
      <c r="A429" s="708"/>
      <c r="B429" s="351" t="s">
        <v>137</v>
      </c>
      <c r="C429" s="363"/>
      <c r="D429" s="363"/>
      <c r="E429" s="307"/>
      <c r="F429" s="307"/>
      <c r="G429" s="300"/>
      <c r="H429" s="307"/>
      <c r="I429" s="307"/>
      <c r="J429" s="307"/>
      <c r="K429" s="307"/>
      <c r="L429" s="307"/>
      <c r="M429" s="39"/>
      <c r="N429" s="39"/>
    </row>
    <row r="430" spans="1:15" ht="16.5" thickBot="1">
      <c r="A430" s="708"/>
      <c r="B430" s="351" t="s">
        <v>138</v>
      </c>
      <c r="C430" s="363">
        <v>15</v>
      </c>
      <c r="D430" s="363">
        <v>10</v>
      </c>
      <c r="E430" s="300">
        <v>5</v>
      </c>
      <c r="F430" s="300">
        <v>5</v>
      </c>
      <c r="G430" s="300"/>
      <c r="H430" s="307"/>
      <c r="I430" s="307"/>
      <c r="J430" s="307"/>
      <c r="K430" s="307">
        <v>5</v>
      </c>
      <c r="L430" s="307">
        <v>5</v>
      </c>
      <c r="M430" s="248">
        <f>SUM(E430+G430+I430+K430)</f>
        <v>10</v>
      </c>
      <c r="N430" s="350">
        <f>SUM(F430+H430+J430+L430)</f>
        <v>10</v>
      </c>
    </row>
    <row r="431" spans="1:15" ht="31.5">
      <c r="A431" s="677"/>
      <c r="B431" s="352" t="s">
        <v>139</v>
      </c>
      <c r="C431" s="363"/>
      <c r="D431" s="363"/>
      <c r="E431" s="307"/>
      <c r="F431" s="307"/>
      <c r="G431" s="307"/>
      <c r="H431" s="307"/>
      <c r="I431" s="307"/>
      <c r="J431" s="307"/>
      <c r="K431" s="307"/>
      <c r="L431" s="307"/>
      <c r="M431" s="39"/>
      <c r="N431" s="39"/>
    </row>
    <row r="432" spans="1:15" ht="37.5">
      <c r="A432" s="25" t="s">
        <v>16</v>
      </c>
      <c r="B432" s="47"/>
      <c r="C432" s="101">
        <f t="shared" ref="C432:L434" si="105">SUM(C424+C428)</f>
        <v>35</v>
      </c>
      <c r="D432" s="101">
        <f t="shared" si="105"/>
        <v>30</v>
      </c>
      <c r="E432" s="101">
        <f t="shared" si="105"/>
        <v>15</v>
      </c>
      <c r="F432" s="101">
        <f t="shared" si="105"/>
        <v>15</v>
      </c>
      <c r="G432" s="101">
        <f t="shared" si="105"/>
        <v>0</v>
      </c>
      <c r="H432" s="101">
        <f t="shared" si="105"/>
        <v>0</v>
      </c>
      <c r="I432" s="101">
        <f t="shared" si="105"/>
        <v>10</v>
      </c>
      <c r="J432" s="101">
        <f t="shared" si="105"/>
        <v>0</v>
      </c>
      <c r="K432" s="101">
        <f t="shared" si="105"/>
        <v>5</v>
      </c>
      <c r="L432" s="101">
        <f t="shared" si="105"/>
        <v>15</v>
      </c>
      <c r="M432" s="217">
        <f>SUM(M428+M424)</f>
        <v>30</v>
      </c>
      <c r="N432" s="217">
        <f>SUM(N428+N424)</f>
        <v>30</v>
      </c>
      <c r="O432" s="135"/>
    </row>
    <row r="433" spans="1:15" ht="15.75">
      <c r="A433" s="83"/>
      <c r="B433" s="47" t="s">
        <v>137</v>
      </c>
      <c r="C433" s="101"/>
      <c r="D433" s="101"/>
      <c r="E433" s="70"/>
      <c r="F433" s="70"/>
      <c r="G433" s="70"/>
      <c r="H433" s="70"/>
      <c r="I433" s="70"/>
      <c r="J433" s="70"/>
      <c r="K433" s="70"/>
      <c r="L433" s="70"/>
      <c r="M433" s="107"/>
      <c r="N433" s="107"/>
      <c r="O433" s="135"/>
    </row>
    <row r="434" spans="1:15" ht="15.75">
      <c r="A434" s="83"/>
      <c r="B434" s="47" t="s">
        <v>138</v>
      </c>
      <c r="C434" s="101">
        <f t="shared" si="105"/>
        <v>35</v>
      </c>
      <c r="D434" s="101">
        <f t="shared" si="105"/>
        <v>30</v>
      </c>
      <c r="E434" s="101">
        <f t="shared" si="105"/>
        <v>15</v>
      </c>
      <c r="F434" s="101">
        <f t="shared" si="105"/>
        <v>15</v>
      </c>
      <c r="G434" s="101">
        <f t="shared" si="105"/>
        <v>0</v>
      </c>
      <c r="H434" s="70"/>
      <c r="I434" s="101">
        <f t="shared" si="105"/>
        <v>10</v>
      </c>
      <c r="J434" s="70"/>
      <c r="K434" s="101">
        <f t="shared" si="105"/>
        <v>5</v>
      </c>
      <c r="L434" s="101">
        <f t="shared" si="105"/>
        <v>15</v>
      </c>
      <c r="M434" s="247">
        <f>SUM(E434+G434+I434+K434)</f>
        <v>30</v>
      </c>
      <c r="N434" s="247">
        <f>SUM(F434+H434+J434+L434)</f>
        <v>30</v>
      </c>
      <c r="O434" s="135"/>
    </row>
    <row r="435" spans="1:15" s="1" customFormat="1" ht="32.25" customHeight="1">
      <c r="A435" s="25"/>
      <c r="B435" s="51" t="s">
        <v>143</v>
      </c>
      <c r="C435" s="31"/>
      <c r="D435" s="31"/>
      <c r="E435" s="31"/>
      <c r="F435" s="31"/>
      <c r="G435" s="31"/>
      <c r="H435" s="31"/>
      <c r="I435" s="31"/>
      <c r="J435" s="31"/>
      <c r="K435" s="31"/>
      <c r="L435" s="31"/>
      <c r="M435" s="26"/>
      <c r="N435" s="194"/>
      <c r="O435" s="249"/>
    </row>
    <row r="436" spans="1:15" s="1" customFormat="1" ht="92.25" customHeight="1">
      <c r="A436" s="630" t="s">
        <v>127</v>
      </c>
      <c r="B436" s="360" t="s">
        <v>126</v>
      </c>
      <c r="C436" s="361">
        <v>72</v>
      </c>
      <c r="D436" s="361">
        <v>72</v>
      </c>
      <c r="E436" s="361">
        <v>2</v>
      </c>
      <c r="F436" s="361">
        <v>2</v>
      </c>
      <c r="G436" s="361">
        <v>5.9</v>
      </c>
      <c r="H436" s="361">
        <v>5.9</v>
      </c>
      <c r="I436" s="361">
        <v>64.099999999999994</v>
      </c>
      <c r="J436" s="361">
        <v>14.8</v>
      </c>
      <c r="K436" s="361"/>
      <c r="L436" s="361">
        <v>47.1</v>
      </c>
      <c r="M436" s="248">
        <f>SUM(E436+G436+I436+K436)</f>
        <v>72</v>
      </c>
      <c r="N436" s="350">
        <f>SUM(F436+H436+J436+L436)</f>
        <v>69.800000000000011</v>
      </c>
    </row>
    <row r="437" spans="1:15" s="1" customFormat="1" ht="48" customHeight="1">
      <c r="A437" s="25" t="s">
        <v>16</v>
      </c>
      <c r="B437" s="47"/>
      <c r="C437" s="31">
        <f t="shared" ref="C437:L437" si="106">SUM(C436)</f>
        <v>72</v>
      </c>
      <c r="D437" s="31">
        <f t="shared" si="106"/>
        <v>72</v>
      </c>
      <c r="E437" s="31">
        <f t="shared" si="106"/>
        <v>2</v>
      </c>
      <c r="F437" s="31">
        <f t="shared" si="106"/>
        <v>2</v>
      </c>
      <c r="G437" s="31">
        <f t="shared" si="106"/>
        <v>5.9</v>
      </c>
      <c r="H437" s="31">
        <f t="shared" si="106"/>
        <v>5.9</v>
      </c>
      <c r="I437" s="31">
        <f t="shared" si="106"/>
        <v>64.099999999999994</v>
      </c>
      <c r="J437" s="31">
        <f t="shared" si="106"/>
        <v>14.8</v>
      </c>
      <c r="K437" s="31">
        <f t="shared" si="106"/>
        <v>0</v>
      </c>
      <c r="L437" s="31">
        <f t="shared" si="106"/>
        <v>47.1</v>
      </c>
      <c r="M437" s="26">
        <f>SUM(M436)</f>
        <v>72</v>
      </c>
      <c r="N437" s="250">
        <f>SUM(N436)</f>
        <v>69.800000000000011</v>
      </c>
      <c r="O437" s="240"/>
    </row>
    <row r="438" spans="1:15" s="1" customFormat="1" ht="24.75" customHeight="1">
      <c r="A438" s="102"/>
      <c r="B438" s="47" t="s">
        <v>137</v>
      </c>
      <c r="C438" s="31"/>
      <c r="D438" s="31"/>
      <c r="E438" s="31"/>
      <c r="F438" s="31"/>
      <c r="G438" s="31"/>
      <c r="H438" s="31"/>
      <c r="I438" s="31"/>
      <c r="J438" s="31"/>
      <c r="K438" s="31"/>
      <c r="L438" s="31"/>
      <c r="M438" s="26"/>
      <c r="N438" s="194"/>
      <c r="O438" s="240"/>
    </row>
    <row r="439" spans="1:15" s="1" customFormat="1" ht="21" customHeight="1">
      <c r="A439" s="102"/>
      <c r="B439" s="47" t="s">
        <v>138</v>
      </c>
      <c r="C439" s="31">
        <f t="shared" ref="C439:L439" si="107">SUM(C436)</f>
        <v>72</v>
      </c>
      <c r="D439" s="31">
        <f t="shared" si="107"/>
        <v>72</v>
      </c>
      <c r="E439" s="31">
        <f t="shared" si="107"/>
        <v>2</v>
      </c>
      <c r="F439" s="31">
        <f t="shared" si="107"/>
        <v>2</v>
      </c>
      <c r="G439" s="31">
        <f t="shared" si="107"/>
        <v>5.9</v>
      </c>
      <c r="H439" s="31">
        <f t="shared" si="107"/>
        <v>5.9</v>
      </c>
      <c r="I439" s="31">
        <f t="shared" si="107"/>
        <v>64.099999999999994</v>
      </c>
      <c r="J439" s="31">
        <f t="shared" si="107"/>
        <v>14.8</v>
      </c>
      <c r="K439" s="31">
        <f t="shared" si="107"/>
        <v>0</v>
      </c>
      <c r="L439" s="31">
        <f t="shared" si="107"/>
        <v>47.1</v>
      </c>
      <c r="M439" s="26">
        <f>SUM(E439+G439+I439+K439)</f>
        <v>72</v>
      </c>
      <c r="N439" s="243">
        <f>SUM(F439+H439+J439+L439)</f>
        <v>69.800000000000011</v>
      </c>
      <c r="O439" s="240"/>
    </row>
    <row r="440" spans="1:15" s="1" customFormat="1" ht="32.25" customHeight="1" thickBot="1">
      <c r="A440" s="25"/>
      <c r="B440" s="51" t="s">
        <v>143</v>
      </c>
      <c r="C440" s="31"/>
      <c r="D440" s="31"/>
      <c r="E440" s="31"/>
      <c r="F440" s="31"/>
      <c r="G440" s="31"/>
      <c r="H440" s="31"/>
      <c r="I440" s="31"/>
      <c r="J440" s="31"/>
      <c r="K440" s="31"/>
      <c r="L440" s="31"/>
      <c r="M440" s="26"/>
      <c r="N440" s="194"/>
      <c r="O440" s="240"/>
    </row>
    <row r="441" spans="1:15" s="1" customFormat="1" ht="75.75" customHeight="1">
      <c r="A441" s="632" t="s">
        <v>172</v>
      </c>
      <c r="B441" s="51"/>
      <c r="C441" s="633">
        <v>2403.1999999999998</v>
      </c>
      <c r="D441" s="633">
        <v>2403.1999999999998</v>
      </c>
      <c r="E441" s="633">
        <v>600.79999999999995</v>
      </c>
      <c r="F441" s="633">
        <v>600.79999999999995</v>
      </c>
      <c r="G441" s="633">
        <v>600.79999999999995</v>
      </c>
      <c r="H441" s="633">
        <v>600.79999999999995</v>
      </c>
      <c r="I441" s="633">
        <v>600.79999999999995</v>
      </c>
      <c r="J441" s="633">
        <v>601.1</v>
      </c>
      <c r="K441" s="633">
        <v>600.79999999999995</v>
      </c>
      <c r="L441" s="634">
        <v>600.5</v>
      </c>
      <c r="M441" s="635">
        <f>SUM(E441+G441+I441+K441)</f>
        <v>2403.1999999999998</v>
      </c>
      <c r="N441" s="636">
        <f>SUM(F441+H441+J441+L441)</f>
        <v>2403.1999999999998</v>
      </c>
      <c r="O441" s="251"/>
    </row>
    <row r="442" spans="1:15" s="1" customFormat="1" ht="32.25" customHeight="1">
      <c r="A442" s="53" t="s">
        <v>2</v>
      </c>
      <c r="B442" s="67"/>
      <c r="C442" s="58">
        <f t="shared" ref="C442:M442" si="108">SUM(C437+C432+C420+C380+C362+C441)</f>
        <v>40918.699999999997</v>
      </c>
      <c r="D442" s="58">
        <f t="shared" si="108"/>
        <v>40864.063999999991</v>
      </c>
      <c r="E442" s="58">
        <f t="shared" si="108"/>
        <v>5475.0050000000001</v>
      </c>
      <c r="F442" s="58">
        <f t="shared" si="108"/>
        <v>4642.2060000000001</v>
      </c>
      <c r="G442" s="58">
        <f t="shared" si="108"/>
        <v>8441.3639999999996</v>
      </c>
      <c r="H442" s="58">
        <f t="shared" si="108"/>
        <v>9204.6980000000003</v>
      </c>
      <c r="I442" s="58">
        <f t="shared" si="108"/>
        <v>6106.5</v>
      </c>
      <c r="J442" s="58">
        <f t="shared" si="108"/>
        <v>5784.3</v>
      </c>
      <c r="K442" s="58">
        <f t="shared" si="108"/>
        <v>20841.199999999997</v>
      </c>
      <c r="L442" s="58">
        <f t="shared" si="108"/>
        <v>20212.499999999996</v>
      </c>
      <c r="M442" s="58">
        <f t="shared" si="108"/>
        <v>40864.068999999996</v>
      </c>
      <c r="N442" s="58">
        <f>SUM(N437+N432+N420+N380+N362+N441)</f>
        <v>39843.703999999991</v>
      </c>
      <c r="O442" s="240"/>
    </row>
    <row r="443" spans="1:15" s="1" customFormat="1" ht="32.25" customHeight="1">
      <c r="A443" s="55"/>
      <c r="B443" s="67" t="s">
        <v>137</v>
      </c>
      <c r="C443" s="58"/>
      <c r="D443" s="58"/>
      <c r="E443" s="58"/>
      <c r="F443" s="58"/>
      <c r="G443" s="58"/>
      <c r="H443" s="58"/>
      <c r="I443" s="58"/>
      <c r="J443" s="58"/>
      <c r="K443" s="58"/>
      <c r="L443" s="58"/>
      <c r="M443" s="59"/>
      <c r="N443" s="94"/>
      <c r="O443" s="240"/>
    </row>
    <row r="444" spans="1:15" s="1" customFormat="1" ht="32.25" customHeight="1">
      <c r="A444" s="53"/>
      <c r="B444" s="67" t="s">
        <v>138</v>
      </c>
      <c r="C444" s="54">
        <f t="shared" ref="C444:L444" si="109">SUM(C439+C434+C422+C382+C364+C441)</f>
        <v>40918.699999999997</v>
      </c>
      <c r="D444" s="54">
        <f t="shared" si="109"/>
        <v>40845.863999999987</v>
      </c>
      <c r="E444" s="54">
        <f t="shared" si="109"/>
        <v>5475.0050000000001</v>
      </c>
      <c r="F444" s="54">
        <f t="shared" si="109"/>
        <v>4642.2060000000001</v>
      </c>
      <c r="G444" s="54">
        <f t="shared" si="109"/>
        <v>8441.3639999999996</v>
      </c>
      <c r="H444" s="54">
        <f t="shared" si="109"/>
        <v>9204.6980000000003</v>
      </c>
      <c r="I444" s="54">
        <f t="shared" si="109"/>
        <v>6106.5</v>
      </c>
      <c r="J444" s="54">
        <f t="shared" si="109"/>
        <v>5784.3</v>
      </c>
      <c r="K444" s="54">
        <f t="shared" si="109"/>
        <v>20841.199999999997</v>
      </c>
      <c r="L444" s="54">
        <f t="shared" si="109"/>
        <v>20212.499999999996</v>
      </c>
      <c r="M444" s="59">
        <f>SUM(E444+G444+I444+K444)</f>
        <v>40864.068999999996</v>
      </c>
      <c r="N444" s="220">
        <f>SUM(F444+H444+J444+L444)</f>
        <v>39843.703999999998</v>
      </c>
      <c r="O444" s="240"/>
    </row>
    <row r="445" spans="1:15" s="1" customFormat="1" ht="32.25" customHeight="1">
      <c r="A445" s="55"/>
      <c r="B445" s="79" t="s">
        <v>143</v>
      </c>
      <c r="C445" s="57"/>
      <c r="D445" s="57"/>
      <c r="E445" s="58"/>
      <c r="F445" s="58"/>
      <c r="G445" s="57"/>
      <c r="H445" s="57"/>
      <c r="I445" s="58"/>
      <c r="J445" s="58"/>
      <c r="K445" s="58"/>
      <c r="L445" s="58"/>
      <c r="M445" s="59"/>
      <c r="N445" s="94"/>
      <c r="O445" s="240"/>
    </row>
    <row r="446" spans="1:15" ht="30.75" customHeight="1">
      <c r="A446" s="779" t="s">
        <v>42</v>
      </c>
      <c r="B446" s="779"/>
      <c r="C446" s="779"/>
      <c r="D446" s="779"/>
      <c r="E446" s="779"/>
      <c r="F446" s="779"/>
      <c r="G446" s="779"/>
      <c r="H446" s="779"/>
      <c r="I446" s="779"/>
      <c r="J446" s="779"/>
      <c r="K446" s="779"/>
      <c r="L446" s="779"/>
      <c r="M446" s="780"/>
      <c r="N446" s="780"/>
    </row>
    <row r="447" spans="1:15" ht="64.5" customHeight="1">
      <c r="A447" s="708" t="s">
        <v>43</v>
      </c>
      <c r="B447" s="626" t="s">
        <v>194</v>
      </c>
      <c r="C447" s="356">
        <v>915</v>
      </c>
      <c r="D447" s="356">
        <v>915</v>
      </c>
      <c r="E447" s="356">
        <v>229.5</v>
      </c>
      <c r="F447" s="356">
        <v>229.5</v>
      </c>
      <c r="G447" s="356">
        <v>319.5</v>
      </c>
      <c r="H447" s="356">
        <v>210</v>
      </c>
      <c r="I447" s="356">
        <v>319.5</v>
      </c>
      <c r="J447" s="356">
        <v>249</v>
      </c>
      <c r="K447" s="356">
        <v>46.5</v>
      </c>
      <c r="L447" s="356">
        <v>226.5</v>
      </c>
      <c r="M447" s="627">
        <f t="shared" ref="M447:N449" si="110">SUM(E447+G447+I447+K447)</f>
        <v>915</v>
      </c>
      <c r="N447" s="628">
        <f t="shared" si="110"/>
        <v>915</v>
      </c>
    </row>
    <row r="448" spans="1:15" ht="40.5" customHeight="1">
      <c r="A448" s="708"/>
      <c r="B448" s="355" t="s">
        <v>195</v>
      </c>
      <c r="C448" s="357">
        <v>10</v>
      </c>
      <c r="D448" s="357">
        <v>10</v>
      </c>
      <c r="E448" s="357">
        <v>10</v>
      </c>
      <c r="F448" s="357">
        <v>10</v>
      </c>
      <c r="G448" s="357"/>
      <c r="H448" s="357"/>
      <c r="I448" s="357"/>
      <c r="J448" s="358"/>
      <c r="K448" s="357"/>
      <c r="L448" s="359"/>
      <c r="M448" s="248">
        <f t="shared" si="110"/>
        <v>10</v>
      </c>
      <c r="N448" s="350">
        <f t="shared" si="110"/>
        <v>10</v>
      </c>
    </row>
    <row r="449" spans="1:14" ht="57.75" customHeight="1">
      <c r="A449" s="677"/>
      <c r="B449" s="355" t="s">
        <v>196</v>
      </c>
      <c r="C449" s="357">
        <v>918.7</v>
      </c>
      <c r="D449" s="357">
        <v>918.7</v>
      </c>
      <c r="E449" s="357">
        <v>100</v>
      </c>
      <c r="F449" s="357">
        <v>100</v>
      </c>
      <c r="G449" s="357">
        <v>110</v>
      </c>
      <c r="H449" s="357"/>
      <c r="I449" s="357">
        <v>354.3</v>
      </c>
      <c r="J449" s="357">
        <v>483.1</v>
      </c>
      <c r="K449" s="357">
        <v>354.4</v>
      </c>
      <c r="L449" s="357">
        <v>335.6</v>
      </c>
      <c r="M449" s="248">
        <f t="shared" si="110"/>
        <v>918.69999999999993</v>
      </c>
      <c r="N449" s="350">
        <f t="shared" si="110"/>
        <v>918.7</v>
      </c>
    </row>
    <row r="450" spans="1:14" ht="44.25" customHeight="1">
      <c r="A450" s="25" t="s">
        <v>16</v>
      </c>
      <c r="B450" s="254"/>
      <c r="C450" s="252">
        <f t="shared" ref="C450:L450" si="111">SUM(C447+C448+C449)</f>
        <v>1843.7</v>
      </c>
      <c r="D450" s="252">
        <f t="shared" si="111"/>
        <v>1843.7</v>
      </c>
      <c r="E450" s="252">
        <f t="shared" si="111"/>
        <v>339.5</v>
      </c>
      <c r="F450" s="252">
        <f t="shared" si="111"/>
        <v>339.5</v>
      </c>
      <c r="G450" s="252">
        <f t="shared" si="111"/>
        <v>429.5</v>
      </c>
      <c r="H450" s="252">
        <f t="shared" si="111"/>
        <v>210</v>
      </c>
      <c r="I450" s="252">
        <f t="shared" si="111"/>
        <v>673.8</v>
      </c>
      <c r="J450" s="252">
        <f t="shared" si="111"/>
        <v>732.1</v>
      </c>
      <c r="K450" s="252">
        <f t="shared" si="111"/>
        <v>400.9</v>
      </c>
      <c r="L450" s="252">
        <f t="shared" si="111"/>
        <v>562.1</v>
      </c>
      <c r="M450" s="252">
        <f>SUM(M447+M448+M449)</f>
        <v>1843.6999999999998</v>
      </c>
      <c r="N450" s="252">
        <f>SUM(N447+N448+N449)</f>
        <v>1843.7</v>
      </c>
    </row>
    <row r="451" spans="1:14" ht="17.25" customHeight="1">
      <c r="A451" s="83"/>
      <c r="B451" s="254" t="s">
        <v>137</v>
      </c>
      <c r="C451" s="252"/>
      <c r="D451" s="252"/>
      <c r="E451" s="252"/>
      <c r="F451" s="255"/>
      <c r="G451" s="255"/>
      <c r="H451" s="255"/>
      <c r="I451" s="252"/>
      <c r="J451" s="255"/>
      <c r="K451" s="252"/>
      <c r="L451" s="256"/>
      <c r="M451" s="253"/>
      <c r="N451" s="253"/>
    </row>
    <row r="452" spans="1:14" ht="29.25" customHeight="1">
      <c r="A452" s="83"/>
      <c r="B452" s="254" t="s">
        <v>138</v>
      </c>
      <c r="C452" s="252">
        <f t="shared" ref="C452:L452" si="112">SUM(C449+C448+C447)</f>
        <v>1843.7</v>
      </c>
      <c r="D452" s="252">
        <f t="shared" si="112"/>
        <v>1843.7</v>
      </c>
      <c r="E452" s="252">
        <f t="shared" si="112"/>
        <v>339.5</v>
      </c>
      <c r="F452" s="252">
        <f t="shared" si="112"/>
        <v>339.5</v>
      </c>
      <c r="G452" s="252">
        <f t="shared" si="112"/>
        <v>429.5</v>
      </c>
      <c r="H452" s="252">
        <f t="shared" si="112"/>
        <v>210</v>
      </c>
      <c r="I452" s="252">
        <f t="shared" si="112"/>
        <v>673.8</v>
      </c>
      <c r="J452" s="252">
        <f t="shared" si="112"/>
        <v>732.1</v>
      </c>
      <c r="K452" s="252">
        <f t="shared" si="112"/>
        <v>400.9</v>
      </c>
      <c r="L452" s="252">
        <f t="shared" si="112"/>
        <v>562.1</v>
      </c>
      <c r="M452" s="252">
        <f>SUM(E452+G452+I452+K452)</f>
        <v>1843.6999999999998</v>
      </c>
      <c r="N452" s="252">
        <f>SUM(F452+H452+J452+L452)</f>
        <v>1843.6999999999998</v>
      </c>
    </row>
    <row r="453" spans="1:14" s="1" customFormat="1" ht="32.25" customHeight="1">
      <c r="A453" s="25"/>
      <c r="B453" s="51" t="s">
        <v>143</v>
      </c>
      <c r="C453" s="26"/>
      <c r="D453" s="26"/>
      <c r="E453" s="26"/>
      <c r="F453" s="26"/>
      <c r="G453" s="26"/>
      <c r="H453" s="26"/>
      <c r="I453" s="26"/>
      <c r="J453" s="26"/>
      <c r="K453" s="26"/>
      <c r="L453" s="26"/>
      <c r="M453" s="26"/>
      <c r="N453" s="194"/>
    </row>
    <row r="454" spans="1:14" ht="54" customHeight="1">
      <c r="A454" s="676" t="s">
        <v>44</v>
      </c>
      <c r="B454" s="353" t="s">
        <v>197</v>
      </c>
      <c r="C454" s="203">
        <v>100</v>
      </c>
      <c r="D454" s="203">
        <v>100</v>
      </c>
      <c r="E454" s="203"/>
      <c r="F454" s="203"/>
      <c r="G454" s="203"/>
      <c r="H454" s="203"/>
      <c r="I454" s="203">
        <v>100</v>
      </c>
      <c r="J454" s="203">
        <v>100</v>
      </c>
      <c r="K454" s="203"/>
      <c r="L454" s="203"/>
      <c r="M454" s="248">
        <f t="shared" ref="M454:N456" si="113">SUM(E454+G454+I454+K454)</f>
        <v>100</v>
      </c>
      <c r="N454" s="350">
        <f t="shared" si="113"/>
        <v>100</v>
      </c>
    </row>
    <row r="455" spans="1:14" ht="126">
      <c r="A455" s="677"/>
      <c r="B455" s="353" t="s">
        <v>198</v>
      </c>
      <c r="C455" s="203">
        <v>40</v>
      </c>
      <c r="D455" s="203">
        <v>40</v>
      </c>
      <c r="E455" s="203"/>
      <c r="F455" s="203"/>
      <c r="G455" s="203"/>
      <c r="H455" s="203"/>
      <c r="I455" s="203"/>
      <c r="J455" s="203"/>
      <c r="K455" s="203">
        <v>40</v>
      </c>
      <c r="L455" s="203">
        <v>40</v>
      </c>
      <c r="M455" s="248">
        <f t="shared" si="113"/>
        <v>40</v>
      </c>
      <c r="N455" s="350">
        <f t="shared" si="113"/>
        <v>40</v>
      </c>
    </row>
    <row r="456" spans="1:14" ht="94.5">
      <c r="A456" s="677"/>
      <c r="B456" s="354" t="s">
        <v>199</v>
      </c>
      <c r="C456" s="203">
        <v>10</v>
      </c>
      <c r="D456" s="203">
        <v>10</v>
      </c>
      <c r="E456" s="203"/>
      <c r="F456" s="203"/>
      <c r="G456" s="203"/>
      <c r="H456" s="203"/>
      <c r="I456" s="203">
        <v>10</v>
      </c>
      <c r="J456" s="203">
        <v>10</v>
      </c>
      <c r="K456" s="203"/>
      <c r="L456" s="203"/>
      <c r="M456" s="248">
        <f t="shared" si="113"/>
        <v>10</v>
      </c>
      <c r="N456" s="350">
        <f t="shared" si="113"/>
        <v>10</v>
      </c>
    </row>
    <row r="457" spans="1:14" ht="37.5">
      <c r="A457" s="25" t="s">
        <v>16</v>
      </c>
      <c r="B457" s="47"/>
      <c r="C457" s="108">
        <f t="shared" ref="C457:L457" si="114">SUM(C454+C455+C456)</f>
        <v>150</v>
      </c>
      <c r="D457" s="108">
        <f t="shared" si="114"/>
        <v>150</v>
      </c>
      <c r="E457" s="108">
        <f t="shared" si="114"/>
        <v>0</v>
      </c>
      <c r="F457" s="108">
        <f t="shared" si="114"/>
        <v>0</v>
      </c>
      <c r="G457" s="108">
        <f t="shared" si="114"/>
        <v>0</v>
      </c>
      <c r="H457" s="108">
        <f t="shared" si="114"/>
        <v>0</v>
      </c>
      <c r="I457" s="108">
        <f t="shared" si="114"/>
        <v>110</v>
      </c>
      <c r="J457" s="108">
        <f t="shared" si="114"/>
        <v>110</v>
      </c>
      <c r="K457" s="108">
        <f t="shared" si="114"/>
        <v>40</v>
      </c>
      <c r="L457" s="108">
        <f t="shared" si="114"/>
        <v>40</v>
      </c>
      <c r="M457" s="252">
        <f>SUM(M454+M455+M456)</f>
        <v>150</v>
      </c>
      <c r="N457" s="252">
        <f>SUM(N454+N455+N456)</f>
        <v>150</v>
      </c>
    </row>
    <row r="458" spans="1:14" ht="15.75">
      <c r="A458" s="83"/>
      <c r="B458" s="47" t="s">
        <v>137</v>
      </c>
      <c r="C458" s="32"/>
      <c r="D458" s="32"/>
      <c r="E458" s="32"/>
      <c r="F458" s="32"/>
      <c r="G458" s="32"/>
      <c r="H458" s="32"/>
      <c r="I458" s="32"/>
      <c r="J458" s="32"/>
      <c r="K458" s="32"/>
      <c r="L458" s="32"/>
      <c r="M458" s="32"/>
      <c r="N458" s="32"/>
    </row>
    <row r="459" spans="1:14" ht="15.75">
      <c r="A459" s="83"/>
      <c r="B459" s="47" t="s">
        <v>138</v>
      </c>
      <c r="C459" s="108">
        <f t="shared" ref="C459:N459" si="115">SUM(C456+C455+C454)</f>
        <v>150</v>
      </c>
      <c r="D459" s="108">
        <f t="shared" si="115"/>
        <v>150</v>
      </c>
      <c r="E459" s="108">
        <f t="shared" si="115"/>
        <v>0</v>
      </c>
      <c r="F459" s="108">
        <f t="shared" si="115"/>
        <v>0</v>
      </c>
      <c r="G459" s="108">
        <f t="shared" si="115"/>
        <v>0</v>
      </c>
      <c r="H459" s="108">
        <f t="shared" si="115"/>
        <v>0</v>
      </c>
      <c r="I459" s="108">
        <f t="shared" si="115"/>
        <v>110</v>
      </c>
      <c r="J459" s="108">
        <f t="shared" si="115"/>
        <v>110</v>
      </c>
      <c r="K459" s="108">
        <f t="shared" si="115"/>
        <v>40</v>
      </c>
      <c r="L459" s="108">
        <f t="shared" si="115"/>
        <v>40</v>
      </c>
      <c r="M459" s="252">
        <f>SUM(E459+G459+I459+K459)</f>
        <v>150</v>
      </c>
      <c r="N459" s="108">
        <f t="shared" si="115"/>
        <v>150</v>
      </c>
    </row>
    <row r="460" spans="1:14" s="1" customFormat="1" ht="32.25" customHeight="1">
      <c r="A460" s="25"/>
      <c r="B460" s="51" t="s">
        <v>143</v>
      </c>
      <c r="C460" s="26"/>
      <c r="D460" s="26"/>
      <c r="E460" s="26"/>
      <c r="F460" s="26"/>
      <c r="G460" s="26"/>
      <c r="H460" s="26"/>
      <c r="I460" s="26"/>
      <c r="J460" s="26"/>
      <c r="K460" s="26"/>
      <c r="L460" s="26"/>
      <c r="M460" s="26"/>
      <c r="N460" s="194"/>
    </row>
    <row r="461" spans="1:14" s="1" customFormat="1" ht="82.5" customHeight="1">
      <c r="A461" s="676" t="s">
        <v>45</v>
      </c>
      <c r="B461" s="349" t="s">
        <v>155</v>
      </c>
      <c r="C461" s="298">
        <v>657.9</v>
      </c>
      <c r="D461" s="298">
        <v>656.4</v>
      </c>
      <c r="E461" s="298">
        <v>175</v>
      </c>
      <c r="F461" s="298">
        <v>50.1</v>
      </c>
      <c r="G461" s="298">
        <v>174</v>
      </c>
      <c r="H461" s="298">
        <v>483.6</v>
      </c>
      <c r="I461" s="298">
        <v>174</v>
      </c>
      <c r="J461" s="298">
        <v>20.7</v>
      </c>
      <c r="K461" s="298">
        <v>133.4</v>
      </c>
      <c r="L461" s="298">
        <v>102</v>
      </c>
      <c r="M461" s="248">
        <f>SUM(E461+G461+I461+K461)</f>
        <v>656.4</v>
      </c>
      <c r="N461" s="350">
        <f>SUM(F461+H461+J461+L461)</f>
        <v>656.40000000000009</v>
      </c>
    </row>
    <row r="462" spans="1:14" s="1" customFormat="1" ht="32.25" customHeight="1" thickBot="1">
      <c r="A462" s="677"/>
      <c r="B462" s="351" t="s">
        <v>137</v>
      </c>
      <c r="C462" s="298"/>
      <c r="D462" s="298"/>
      <c r="E462" s="298"/>
      <c r="F462" s="298"/>
      <c r="G462" s="298"/>
      <c r="H462" s="298"/>
      <c r="I462" s="298"/>
      <c r="J462" s="298"/>
      <c r="K462" s="298"/>
      <c r="L462" s="298"/>
      <c r="M462" s="298"/>
      <c r="N462" s="298"/>
    </row>
    <row r="463" spans="1:14" s="1" customFormat="1" ht="21.75" customHeight="1" thickBot="1">
      <c r="A463" s="677"/>
      <c r="B463" s="351" t="s">
        <v>138</v>
      </c>
      <c r="C463" s="298">
        <v>657.9</v>
      </c>
      <c r="D463" s="298">
        <v>656.4</v>
      </c>
      <c r="E463" s="298">
        <v>175</v>
      </c>
      <c r="F463" s="298">
        <v>50.1</v>
      </c>
      <c r="G463" s="298">
        <v>174</v>
      </c>
      <c r="H463" s="298">
        <v>483.6</v>
      </c>
      <c r="I463" s="298">
        <v>174</v>
      </c>
      <c r="J463" s="298">
        <v>20.7</v>
      </c>
      <c r="K463" s="298">
        <v>133.4</v>
      </c>
      <c r="L463" s="298">
        <v>102</v>
      </c>
      <c r="M463" s="248">
        <f>SUM(E463+G463+I463+K463)</f>
        <v>656.4</v>
      </c>
      <c r="N463" s="350">
        <f>SUM(F463+H463+J463+L463)</f>
        <v>656.40000000000009</v>
      </c>
    </row>
    <row r="464" spans="1:14" s="1" customFormat="1" ht="36.75" customHeight="1">
      <c r="A464" s="677"/>
      <c r="B464" s="352" t="s">
        <v>139</v>
      </c>
      <c r="C464" s="298"/>
      <c r="D464" s="298"/>
      <c r="E464" s="298"/>
      <c r="F464" s="298"/>
      <c r="G464" s="298"/>
      <c r="H464" s="298"/>
      <c r="I464" s="298"/>
      <c r="J464" s="298"/>
      <c r="K464" s="298"/>
      <c r="L464" s="298"/>
      <c r="M464" s="298"/>
      <c r="N464" s="298"/>
    </row>
    <row r="465" spans="1:14" s="1" customFormat="1" ht="32.25" customHeight="1">
      <c r="A465" s="677"/>
      <c r="B465" s="349" t="s">
        <v>156</v>
      </c>
      <c r="C465" s="298">
        <v>1722.8</v>
      </c>
      <c r="D465" s="298">
        <v>1693.1</v>
      </c>
      <c r="E465" s="298">
        <v>120.7</v>
      </c>
      <c r="F465" s="298">
        <v>120.7</v>
      </c>
      <c r="G465" s="298">
        <v>319.7</v>
      </c>
      <c r="H465" s="298">
        <v>319.60000000000002</v>
      </c>
      <c r="I465" s="298">
        <v>255.9</v>
      </c>
      <c r="J465" s="298">
        <v>397.9</v>
      </c>
      <c r="K465" s="298">
        <v>996.8</v>
      </c>
      <c r="L465" s="298">
        <v>854.9</v>
      </c>
      <c r="M465" s="248">
        <f>SUM(E465+G465+I465+K465)</f>
        <v>1693.1</v>
      </c>
      <c r="N465" s="350">
        <f>SUM(F465+H465+J465+L465)</f>
        <v>1693.1</v>
      </c>
    </row>
    <row r="466" spans="1:14" s="1" customFormat="1" ht="26.25" customHeight="1" thickBot="1">
      <c r="A466" s="677"/>
      <c r="B466" s="351" t="s">
        <v>137</v>
      </c>
      <c r="C466" s="298"/>
      <c r="D466" s="298"/>
      <c r="E466" s="298"/>
      <c r="F466" s="298"/>
      <c r="G466" s="298"/>
      <c r="H466" s="298"/>
      <c r="I466" s="298"/>
      <c r="J466" s="298"/>
      <c r="K466" s="298"/>
      <c r="L466" s="298"/>
      <c r="M466" s="298"/>
      <c r="N466" s="298"/>
    </row>
    <row r="467" spans="1:14" s="1" customFormat="1" ht="29.25" customHeight="1" thickBot="1">
      <c r="A467" s="677"/>
      <c r="B467" s="351" t="s">
        <v>138</v>
      </c>
      <c r="C467" s="298">
        <v>1722.8</v>
      </c>
      <c r="D467" s="298">
        <v>1693.1</v>
      </c>
      <c r="E467" s="298">
        <v>120.7</v>
      </c>
      <c r="F467" s="298">
        <v>120.7</v>
      </c>
      <c r="G467" s="298">
        <v>319.7</v>
      </c>
      <c r="H467" s="298">
        <v>319.60000000000002</v>
      </c>
      <c r="I467" s="298">
        <v>255.9</v>
      </c>
      <c r="J467" s="298">
        <v>397.9</v>
      </c>
      <c r="K467" s="298">
        <v>996.8</v>
      </c>
      <c r="L467" s="298">
        <v>854.9</v>
      </c>
      <c r="M467" s="248">
        <f>SUM(E467+G467+I467+K467)</f>
        <v>1693.1</v>
      </c>
      <c r="N467" s="350">
        <f>SUM(F467+H467+J467+L467)</f>
        <v>1693.1</v>
      </c>
    </row>
    <row r="468" spans="1:14" s="1" customFormat="1" ht="40.5" customHeight="1" thickBot="1">
      <c r="A468" s="677"/>
      <c r="B468" s="351" t="s">
        <v>139</v>
      </c>
      <c r="C468" s="298"/>
      <c r="D468" s="298"/>
      <c r="E468" s="298"/>
      <c r="F468" s="298"/>
      <c r="G468" s="298"/>
      <c r="H468" s="298"/>
      <c r="I468" s="298"/>
      <c r="J468" s="298"/>
      <c r="K468" s="298"/>
      <c r="L468" s="298"/>
      <c r="M468" s="298"/>
      <c r="N468" s="298"/>
    </row>
    <row r="469" spans="1:14" ht="33" customHeight="1">
      <c r="A469" s="677"/>
      <c r="B469" s="349" t="s">
        <v>157</v>
      </c>
      <c r="C469" s="298">
        <v>135.5</v>
      </c>
      <c r="D469" s="298">
        <v>135.5</v>
      </c>
      <c r="E469" s="298"/>
      <c r="F469" s="298"/>
      <c r="G469" s="298">
        <v>40</v>
      </c>
      <c r="H469" s="298">
        <v>40</v>
      </c>
      <c r="I469" s="298">
        <v>95.5</v>
      </c>
      <c r="J469" s="298">
        <v>95.5</v>
      </c>
      <c r="K469" s="298"/>
      <c r="L469" s="298"/>
      <c r="M469" s="248">
        <f>SUM(E469+G469+I469+K469)</f>
        <v>135.5</v>
      </c>
      <c r="N469" s="350">
        <f>SUM(F469+H469+J469+L469)</f>
        <v>135.5</v>
      </c>
    </row>
    <row r="470" spans="1:14" ht="18" customHeight="1" thickBot="1">
      <c r="A470" s="677"/>
      <c r="B470" s="351" t="s">
        <v>137</v>
      </c>
      <c r="C470" s="298"/>
      <c r="D470" s="298"/>
      <c r="E470" s="298"/>
      <c r="F470" s="298"/>
      <c r="G470" s="298"/>
      <c r="H470" s="298"/>
      <c r="I470" s="298"/>
      <c r="J470" s="298"/>
      <c r="K470" s="298"/>
      <c r="L470" s="298"/>
      <c r="M470" s="298"/>
      <c r="N470" s="298"/>
    </row>
    <row r="471" spans="1:14" ht="24.75" customHeight="1" thickBot="1">
      <c r="A471" s="677"/>
      <c r="B471" s="351" t="s">
        <v>138</v>
      </c>
      <c r="C471" s="298">
        <v>135.5</v>
      </c>
      <c r="D471" s="298">
        <v>135.5</v>
      </c>
      <c r="E471" s="298"/>
      <c r="F471" s="298"/>
      <c r="G471" s="298">
        <v>40</v>
      </c>
      <c r="H471" s="298">
        <v>40</v>
      </c>
      <c r="I471" s="298">
        <v>95.5</v>
      </c>
      <c r="J471" s="298">
        <v>95.5</v>
      </c>
      <c r="K471" s="298"/>
      <c r="L471" s="298"/>
      <c r="M471" s="248">
        <f>SUM(E471+G471+I471+K471)</f>
        <v>135.5</v>
      </c>
      <c r="N471" s="350">
        <f>SUM(F471+H471+J471+L471)</f>
        <v>135.5</v>
      </c>
    </row>
    <row r="472" spans="1:14" ht="36" customHeight="1" thickBot="1">
      <c r="A472" s="677"/>
      <c r="B472" s="351" t="s">
        <v>139</v>
      </c>
      <c r="C472" s="298"/>
      <c r="D472" s="298"/>
      <c r="E472" s="298"/>
      <c r="F472" s="298"/>
      <c r="G472" s="298"/>
      <c r="H472" s="298"/>
      <c r="I472" s="298"/>
      <c r="J472" s="298"/>
      <c r="K472" s="298"/>
      <c r="L472" s="298"/>
      <c r="M472" s="298"/>
      <c r="N472" s="298"/>
    </row>
    <row r="473" spans="1:14" ht="49.5" customHeight="1">
      <c r="A473" s="677"/>
      <c r="B473" s="349" t="s">
        <v>158</v>
      </c>
      <c r="C473" s="298">
        <v>50</v>
      </c>
      <c r="D473" s="298">
        <v>49.7</v>
      </c>
      <c r="E473" s="298"/>
      <c r="F473" s="298"/>
      <c r="G473" s="298"/>
      <c r="H473" s="298"/>
      <c r="I473" s="298">
        <v>49.7</v>
      </c>
      <c r="J473" s="298"/>
      <c r="K473" s="298"/>
      <c r="L473" s="298">
        <v>49.7</v>
      </c>
      <c r="M473" s="248">
        <f>SUM(E473+G473+I473+K473)</f>
        <v>49.7</v>
      </c>
      <c r="N473" s="350">
        <f>SUM(F473+H473+J473+L473)</f>
        <v>49.7</v>
      </c>
    </row>
    <row r="474" spans="1:14" ht="25.5" customHeight="1" thickBot="1">
      <c r="A474" s="677"/>
      <c r="B474" s="351" t="s">
        <v>137</v>
      </c>
      <c r="C474" s="298"/>
      <c r="D474" s="298"/>
      <c r="E474" s="298"/>
      <c r="F474" s="298"/>
      <c r="G474" s="298"/>
      <c r="H474" s="298"/>
      <c r="I474" s="298"/>
      <c r="J474" s="298"/>
      <c r="K474" s="298"/>
      <c r="L474" s="298"/>
      <c r="M474" s="298"/>
      <c r="N474" s="298"/>
    </row>
    <row r="475" spans="1:14" ht="27" customHeight="1" thickBot="1">
      <c r="A475" s="677"/>
      <c r="B475" s="351" t="s">
        <v>138</v>
      </c>
      <c r="C475" s="298">
        <v>50</v>
      </c>
      <c r="D475" s="298">
        <v>49.7</v>
      </c>
      <c r="E475" s="298"/>
      <c r="F475" s="298"/>
      <c r="G475" s="298"/>
      <c r="H475" s="298"/>
      <c r="I475" s="298">
        <v>49.7</v>
      </c>
      <c r="J475" s="298"/>
      <c r="K475" s="298"/>
      <c r="L475" s="298">
        <v>49.7</v>
      </c>
      <c r="M475" s="248">
        <f>SUM(E475+G475+I475+K475)</f>
        <v>49.7</v>
      </c>
      <c r="N475" s="350">
        <f>SUM(F475+H475+J475+L475)</f>
        <v>49.7</v>
      </c>
    </row>
    <row r="476" spans="1:14" ht="33.75" customHeight="1">
      <c r="A476" s="677"/>
      <c r="B476" s="352" t="s">
        <v>139</v>
      </c>
      <c r="C476" s="298"/>
      <c r="D476" s="298"/>
      <c r="E476" s="298"/>
      <c r="F476" s="298"/>
      <c r="G476" s="298"/>
      <c r="H476" s="298"/>
      <c r="I476" s="298"/>
      <c r="J476" s="298"/>
      <c r="K476" s="298"/>
      <c r="L476" s="298"/>
      <c r="M476" s="298"/>
      <c r="N476" s="298"/>
    </row>
    <row r="477" spans="1:14" ht="49.5" customHeight="1">
      <c r="A477" s="25" t="s">
        <v>16</v>
      </c>
      <c r="B477" s="47"/>
      <c r="C477" s="26">
        <f>SUM(C461+C465+C469+C473)</f>
        <v>2566.1999999999998</v>
      </c>
      <c r="D477" s="26">
        <f t="shared" ref="D477:L477" si="116">SUM(D461+D465+D469+D473)</f>
        <v>2534.6999999999998</v>
      </c>
      <c r="E477" s="26">
        <f t="shared" si="116"/>
        <v>295.7</v>
      </c>
      <c r="F477" s="26">
        <f t="shared" si="116"/>
        <v>170.8</v>
      </c>
      <c r="G477" s="26">
        <f t="shared" si="116"/>
        <v>533.70000000000005</v>
      </c>
      <c r="H477" s="26">
        <f t="shared" si="116"/>
        <v>843.2</v>
      </c>
      <c r="I477" s="26">
        <f t="shared" si="116"/>
        <v>575.1</v>
      </c>
      <c r="J477" s="26">
        <f t="shared" si="116"/>
        <v>514.09999999999991</v>
      </c>
      <c r="K477" s="26">
        <f t="shared" si="116"/>
        <v>1130.2</v>
      </c>
      <c r="L477" s="26">
        <f t="shared" si="116"/>
        <v>1006.6</v>
      </c>
      <c r="M477" s="26">
        <f>SUM(M473+M469+M465+M461)</f>
        <v>2534.6999999999998</v>
      </c>
      <c r="N477" s="26">
        <f>SUM(N473+N469+N465+N461)</f>
        <v>2534.6999999999998</v>
      </c>
    </row>
    <row r="478" spans="1:14" ht="33.75" customHeight="1">
      <c r="A478" s="711"/>
      <c r="B478" s="47" t="s">
        <v>137</v>
      </c>
      <c r="C478" s="26"/>
      <c r="D478" s="26"/>
      <c r="E478" s="26"/>
      <c r="F478" s="26"/>
      <c r="G478" s="26"/>
      <c r="H478" s="26"/>
      <c r="I478" s="26"/>
      <c r="J478" s="26"/>
      <c r="K478" s="26"/>
      <c r="L478" s="26"/>
      <c r="M478" s="26"/>
      <c r="N478" s="257"/>
    </row>
    <row r="479" spans="1:14" ht="33.75" customHeight="1">
      <c r="A479" s="712"/>
      <c r="B479" s="47" t="s">
        <v>138</v>
      </c>
      <c r="C479" s="26">
        <f t="shared" ref="C479:L479" si="117">SUM(C475+C471+C467+C463)</f>
        <v>2566.1999999999998</v>
      </c>
      <c r="D479" s="26">
        <f t="shared" si="117"/>
        <v>2534.6999999999998</v>
      </c>
      <c r="E479" s="26">
        <f t="shared" si="117"/>
        <v>295.7</v>
      </c>
      <c r="F479" s="26">
        <f t="shared" si="117"/>
        <v>170.8</v>
      </c>
      <c r="G479" s="26">
        <f t="shared" si="117"/>
        <v>533.70000000000005</v>
      </c>
      <c r="H479" s="26">
        <f t="shared" si="117"/>
        <v>843.2</v>
      </c>
      <c r="I479" s="26">
        <f t="shared" si="117"/>
        <v>575.1</v>
      </c>
      <c r="J479" s="26">
        <f t="shared" si="117"/>
        <v>514.1</v>
      </c>
      <c r="K479" s="26">
        <f t="shared" si="117"/>
        <v>1130.2</v>
      </c>
      <c r="L479" s="26">
        <f t="shared" si="117"/>
        <v>1006.6</v>
      </c>
      <c r="M479" s="26">
        <f>SUM(E479+G479+I479+K479)</f>
        <v>2534.6999999999998</v>
      </c>
      <c r="N479" s="258">
        <f>SUM(F479+H479+J479+L479)</f>
        <v>2534.6999999999998</v>
      </c>
    </row>
    <row r="480" spans="1:14" s="1" customFormat="1" ht="32.25" customHeight="1" thickBot="1">
      <c r="A480" s="730"/>
      <c r="B480" s="51" t="s">
        <v>143</v>
      </c>
      <c r="C480" s="31"/>
      <c r="D480" s="31"/>
      <c r="E480" s="31"/>
      <c r="F480" s="31"/>
      <c r="G480" s="31"/>
      <c r="H480" s="31"/>
      <c r="I480" s="31"/>
      <c r="J480" s="31"/>
      <c r="K480" s="31"/>
      <c r="L480" s="31"/>
      <c r="M480" s="31"/>
      <c r="N480" s="194"/>
    </row>
    <row r="481" spans="1:14" s="1" customFormat="1" ht="32.25" customHeight="1">
      <c r="A481" s="64" t="s">
        <v>2</v>
      </c>
      <c r="B481" s="67"/>
      <c r="C481" s="58">
        <f t="shared" ref="C481:L481" si="118">SUM(C477+C457+C450)</f>
        <v>4559.8999999999996</v>
      </c>
      <c r="D481" s="58">
        <f t="shared" si="118"/>
        <v>4528.3999999999996</v>
      </c>
      <c r="E481" s="58">
        <f t="shared" si="118"/>
        <v>635.20000000000005</v>
      </c>
      <c r="F481" s="58">
        <f t="shared" si="118"/>
        <v>510.3</v>
      </c>
      <c r="G481" s="58">
        <f t="shared" si="118"/>
        <v>963.2</v>
      </c>
      <c r="H481" s="58">
        <f t="shared" si="118"/>
        <v>1053.2</v>
      </c>
      <c r="I481" s="58">
        <f t="shared" si="118"/>
        <v>1358.9</v>
      </c>
      <c r="J481" s="58">
        <f t="shared" si="118"/>
        <v>1356.1999999999998</v>
      </c>
      <c r="K481" s="58">
        <f t="shared" si="118"/>
        <v>1571.1</v>
      </c>
      <c r="L481" s="58">
        <f t="shared" si="118"/>
        <v>1608.6999999999998</v>
      </c>
      <c r="M481" s="58">
        <f>SUM(M477+M457+M450)</f>
        <v>4528.3999999999996</v>
      </c>
      <c r="N481" s="58">
        <f>SUM(N477+N457+N450)</f>
        <v>4528.3999999999996</v>
      </c>
    </row>
    <row r="482" spans="1:14" s="1" customFormat="1" ht="32.25" customHeight="1">
      <c r="A482" s="731"/>
      <c r="B482" s="67" t="s">
        <v>137</v>
      </c>
      <c r="C482" s="58"/>
      <c r="D482" s="58"/>
      <c r="E482" s="58"/>
      <c r="F482" s="58"/>
      <c r="G482" s="58"/>
      <c r="H482" s="58"/>
      <c r="I482" s="58"/>
      <c r="J482" s="58"/>
      <c r="K482" s="58"/>
      <c r="L482" s="58"/>
      <c r="M482" s="58"/>
      <c r="N482" s="259"/>
    </row>
    <row r="483" spans="1:14" s="1" customFormat="1" ht="32.25" customHeight="1">
      <c r="A483" s="732"/>
      <c r="B483" s="67" t="s">
        <v>138</v>
      </c>
      <c r="C483" s="58">
        <f t="shared" ref="C483:L483" si="119">SUM(C479+C459+C452)</f>
        <v>4559.8999999999996</v>
      </c>
      <c r="D483" s="58">
        <f t="shared" si="119"/>
        <v>4528.3999999999996</v>
      </c>
      <c r="E483" s="58">
        <f t="shared" si="119"/>
        <v>635.20000000000005</v>
      </c>
      <c r="F483" s="58">
        <f t="shared" si="119"/>
        <v>510.3</v>
      </c>
      <c r="G483" s="58">
        <f t="shared" si="119"/>
        <v>963.2</v>
      </c>
      <c r="H483" s="58">
        <f t="shared" si="119"/>
        <v>1053.2</v>
      </c>
      <c r="I483" s="58">
        <f t="shared" si="119"/>
        <v>1358.9</v>
      </c>
      <c r="J483" s="58">
        <f t="shared" si="119"/>
        <v>1356.2</v>
      </c>
      <c r="K483" s="58">
        <f t="shared" si="119"/>
        <v>1571.1</v>
      </c>
      <c r="L483" s="58">
        <f t="shared" si="119"/>
        <v>1608.6999999999998</v>
      </c>
      <c r="M483" s="58">
        <f>SUM(E483+G483+I483+K483)</f>
        <v>4528.3999999999996</v>
      </c>
      <c r="N483" s="221">
        <f>SUM(F483+H483+J483+L483)</f>
        <v>4528.3999999999996</v>
      </c>
    </row>
    <row r="484" spans="1:14" s="1" customFormat="1" ht="37.5" customHeight="1">
      <c r="A484" s="733"/>
      <c r="B484" s="79" t="s">
        <v>143</v>
      </c>
      <c r="C484" s="54"/>
      <c r="D484" s="54"/>
      <c r="E484" s="54"/>
      <c r="F484" s="54"/>
      <c r="G484" s="54"/>
      <c r="H484" s="54"/>
      <c r="I484" s="54"/>
      <c r="J484" s="54"/>
      <c r="K484" s="54"/>
      <c r="L484" s="54"/>
      <c r="M484" s="59"/>
      <c r="N484" s="94"/>
    </row>
    <row r="485" spans="1:14" ht="34.5" customHeight="1">
      <c r="A485" s="696" t="s">
        <v>46</v>
      </c>
      <c r="B485" s="670"/>
      <c r="C485" s="670"/>
      <c r="D485" s="670"/>
      <c r="E485" s="670"/>
      <c r="F485" s="670"/>
      <c r="G485" s="670"/>
      <c r="H485" s="670"/>
      <c r="I485" s="670"/>
      <c r="J485" s="670"/>
      <c r="K485" s="670"/>
      <c r="L485" s="670"/>
      <c r="M485" s="714"/>
      <c r="N485" s="714"/>
    </row>
    <row r="486" spans="1:14" ht="27" customHeight="1">
      <c r="A486" s="676" t="s">
        <v>47</v>
      </c>
      <c r="B486" s="328" t="s">
        <v>200</v>
      </c>
      <c r="C486" s="576">
        <v>783</v>
      </c>
      <c r="D486" s="330">
        <f>C486</f>
        <v>783</v>
      </c>
      <c r="E486" s="330"/>
      <c r="F486" s="307"/>
      <c r="G486" s="330">
        <v>783</v>
      </c>
      <c r="H486" s="317">
        <v>672.8</v>
      </c>
      <c r="I486" s="317"/>
      <c r="J486" s="573"/>
      <c r="K486" s="573"/>
      <c r="L486" s="317"/>
      <c r="M486" s="321">
        <f t="shared" ref="M486:N489" si="120">SUM(E486+G486+I486+K486)</f>
        <v>783</v>
      </c>
      <c r="N486" s="321">
        <f t="shared" si="120"/>
        <v>672.8</v>
      </c>
    </row>
    <row r="487" spans="1:14" ht="25.5" customHeight="1">
      <c r="A487" s="708"/>
      <c r="B487" s="331" t="s">
        <v>104</v>
      </c>
      <c r="C487" s="576">
        <v>783</v>
      </c>
      <c r="D487" s="330">
        <f>C487</f>
        <v>783</v>
      </c>
      <c r="E487" s="330"/>
      <c r="F487" s="307"/>
      <c r="G487" s="317">
        <v>783</v>
      </c>
      <c r="H487" s="317">
        <v>672.8</v>
      </c>
      <c r="I487" s="317"/>
      <c r="J487" s="573"/>
      <c r="K487" s="573"/>
      <c r="L487" s="317"/>
      <c r="M487" s="321">
        <f t="shared" ref="M487" si="121">SUM(E487+G487+I487+K487)</f>
        <v>783</v>
      </c>
      <c r="N487" s="321">
        <f t="shared" ref="N487" si="122">SUM(F487+H487+J487+L487)</f>
        <v>672.8</v>
      </c>
    </row>
    <row r="488" spans="1:14" ht="30" customHeight="1">
      <c r="A488" s="708"/>
      <c r="B488" s="328" t="s">
        <v>149</v>
      </c>
      <c r="C488" s="329">
        <v>15208.4</v>
      </c>
      <c r="D488" s="329">
        <f>C488</f>
        <v>15208.4</v>
      </c>
      <c r="E488" s="332"/>
      <c r="F488" s="307"/>
      <c r="G488" s="329">
        <v>15208.4</v>
      </c>
      <c r="H488" s="317">
        <v>11796.7</v>
      </c>
      <c r="I488" s="330"/>
      <c r="J488" s="329"/>
      <c r="K488" s="329"/>
      <c r="L488" s="329"/>
      <c r="M488" s="321">
        <f t="shared" si="120"/>
        <v>15208.4</v>
      </c>
      <c r="N488" s="321">
        <f t="shared" si="120"/>
        <v>11796.7</v>
      </c>
    </row>
    <row r="489" spans="1:14" ht="22.5" customHeight="1">
      <c r="A489" s="708"/>
      <c r="B489" s="331" t="s">
        <v>104</v>
      </c>
      <c r="C489" s="334">
        <f>C488</f>
        <v>15208.4</v>
      </c>
      <c r="D489" s="334">
        <f>D488</f>
        <v>15208.4</v>
      </c>
      <c r="E489" s="307"/>
      <c r="F489" s="307"/>
      <c r="G489" s="317">
        <f>G488</f>
        <v>15208.4</v>
      </c>
      <c r="H489" s="317">
        <f>H488</f>
        <v>11796.7</v>
      </c>
      <c r="I489" s="317"/>
      <c r="J489" s="573"/>
      <c r="K489" s="573"/>
      <c r="L489" s="329"/>
      <c r="M489" s="321">
        <f t="shared" si="120"/>
        <v>15208.4</v>
      </c>
      <c r="N489" s="321">
        <f t="shared" si="120"/>
        <v>11796.7</v>
      </c>
    </row>
    <row r="490" spans="1:14" ht="26.25" customHeight="1">
      <c r="A490" s="708"/>
      <c r="B490" s="335" t="s">
        <v>86</v>
      </c>
      <c r="C490" s="336">
        <v>0</v>
      </c>
      <c r="D490" s="336">
        <v>0</v>
      </c>
      <c r="E490" s="337"/>
      <c r="F490" s="337"/>
      <c r="G490" s="574"/>
      <c r="H490" s="574"/>
      <c r="I490" s="574"/>
      <c r="J490" s="575"/>
      <c r="K490" s="575"/>
      <c r="L490" s="574"/>
      <c r="M490" s="321"/>
      <c r="N490" s="321"/>
    </row>
    <row r="491" spans="1:14" ht="31.5" customHeight="1">
      <c r="A491" s="708"/>
      <c r="B491" s="338" t="s">
        <v>201</v>
      </c>
      <c r="C491" s="339">
        <v>17026.7</v>
      </c>
      <c r="D491" s="339">
        <f>C491</f>
        <v>17026.7</v>
      </c>
      <c r="E491" s="307"/>
      <c r="F491" s="307"/>
      <c r="G491" s="330">
        <v>17026.7</v>
      </c>
      <c r="H491" s="330">
        <v>9428.4</v>
      </c>
      <c r="I491" s="317"/>
      <c r="J491" s="573"/>
      <c r="K491" s="330"/>
      <c r="L491" s="329"/>
      <c r="M491" s="321">
        <f>SUM(E491+G491+I491+K491)</f>
        <v>17026.7</v>
      </c>
      <c r="N491" s="321">
        <f>SUM(F491+H491+J491+L491)</f>
        <v>9428.4</v>
      </c>
    </row>
    <row r="492" spans="1:14" ht="22.5" customHeight="1">
      <c r="A492" s="677"/>
      <c r="B492" s="331" t="s">
        <v>104</v>
      </c>
      <c r="C492" s="340">
        <f>C491</f>
        <v>17026.7</v>
      </c>
      <c r="D492" s="340">
        <f>C492</f>
        <v>17026.7</v>
      </c>
      <c r="E492" s="307"/>
      <c r="F492" s="307"/>
      <c r="G492" s="330">
        <v>17026.7</v>
      </c>
      <c r="H492" s="330">
        <v>9428.4</v>
      </c>
      <c r="I492" s="317"/>
      <c r="J492" s="573"/>
      <c r="K492" s="573"/>
      <c r="L492" s="329"/>
      <c r="M492" s="321">
        <f>SUM(E492+G492+I492+K492)</f>
        <v>17026.7</v>
      </c>
      <c r="N492" s="321">
        <f>SUM(F492+H492+J492+L492)</f>
        <v>9428.4</v>
      </c>
    </row>
    <row r="493" spans="1:14" ht="31.5" customHeight="1">
      <c r="A493" s="677"/>
      <c r="B493" s="341" t="s">
        <v>86</v>
      </c>
      <c r="C493" s="333">
        <v>0</v>
      </c>
      <c r="D493" s="333">
        <v>0</v>
      </c>
      <c r="E493" s="337"/>
      <c r="F493" s="337"/>
      <c r="G493" s="574"/>
      <c r="H493" s="574"/>
      <c r="I493" s="574"/>
      <c r="J493" s="575"/>
      <c r="K493" s="575"/>
      <c r="L493" s="574"/>
      <c r="M493" s="574"/>
      <c r="N493" s="321"/>
    </row>
    <row r="494" spans="1:14" ht="31.5" customHeight="1">
      <c r="A494" s="677"/>
      <c r="B494" s="338" t="s">
        <v>299</v>
      </c>
      <c r="C494" s="333">
        <v>2248.3000000000002</v>
      </c>
      <c r="D494" s="333">
        <f>SUM(D495+D496)</f>
        <v>2248.3000000000002</v>
      </c>
      <c r="E494" s="333"/>
      <c r="F494" s="333"/>
      <c r="G494" s="317">
        <v>2248.3000000000002</v>
      </c>
      <c r="H494" s="317">
        <v>2244.1999999999998</v>
      </c>
      <c r="I494" s="317"/>
      <c r="J494" s="574"/>
      <c r="K494" s="317"/>
      <c r="L494" s="574"/>
      <c r="M494" s="321">
        <f t="shared" ref="M494:M501" si="123">SUM(E494+G494+I494+K494)</f>
        <v>2248.3000000000002</v>
      </c>
      <c r="N494" s="321">
        <f t="shared" ref="N494:N501" si="124">SUM(F494+H494+J494+L494)</f>
        <v>2244.1999999999998</v>
      </c>
    </row>
    <row r="495" spans="1:14" ht="31.5" customHeight="1">
      <c r="A495" s="677"/>
      <c r="B495" s="342" t="s">
        <v>104</v>
      </c>
      <c r="C495" s="343">
        <f>C494</f>
        <v>2248.3000000000002</v>
      </c>
      <c r="D495" s="343">
        <f>C495</f>
        <v>2248.3000000000002</v>
      </c>
      <c r="E495" s="332"/>
      <c r="F495" s="332"/>
      <c r="G495" s="317">
        <v>2248.3000000000002</v>
      </c>
      <c r="H495" s="317">
        <v>2244.1999999999998</v>
      </c>
      <c r="I495" s="317">
        <f>I494</f>
        <v>0</v>
      </c>
      <c r="J495" s="574"/>
      <c r="K495" s="317"/>
      <c r="L495" s="574"/>
      <c r="M495" s="321">
        <f t="shared" si="123"/>
        <v>2248.3000000000002</v>
      </c>
      <c r="N495" s="321">
        <f t="shared" si="124"/>
        <v>2244.1999999999998</v>
      </c>
    </row>
    <row r="496" spans="1:14" ht="31.5" customHeight="1">
      <c r="A496" s="677"/>
      <c r="B496" s="344" t="s">
        <v>86</v>
      </c>
      <c r="C496" s="336"/>
      <c r="D496" s="336"/>
      <c r="E496" s="333"/>
      <c r="F496" s="333"/>
      <c r="G496" s="574"/>
      <c r="H496" s="574"/>
      <c r="I496" s="574"/>
      <c r="J496" s="574"/>
      <c r="K496" s="574"/>
      <c r="L496" s="574"/>
      <c r="M496" s="321">
        <f t="shared" si="123"/>
        <v>0</v>
      </c>
      <c r="N496" s="321">
        <f t="shared" si="124"/>
        <v>0</v>
      </c>
    </row>
    <row r="497" spans="1:15" ht="31.5" customHeight="1">
      <c r="A497" s="677"/>
      <c r="B497" s="328" t="s">
        <v>202</v>
      </c>
      <c r="C497" s="332">
        <v>263.39999999999998</v>
      </c>
      <c r="D497" s="332">
        <f>C497</f>
        <v>263.39999999999998</v>
      </c>
      <c r="E497" s="332"/>
      <c r="F497" s="332"/>
      <c r="G497" s="317">
        <v>121.39</v>
      </c>
      <c r="H497" s="317">
        <v>121.39</v>
      </c>
      <c r="I497" s="317"/>
      <c r="J497" s="317"/>
      <c r="K497" s="317">
        <v>142</v>
      </c>
      <c r="L497" s="317">
        <v>104.4</v>
      </c>
      <c r="M497" s="321">
        <f t="shared" si="123"/>
        <v>263.39</v>
      </c>
      <c r="N497" s="321">
        <f>SUM(F497+H497+J497+L497)</f>
        <v>225.79000000000002</v>
      </c>
    </row>
    <row r="498" spans="1:15" ht="31.5" customHeight="1">
      <c r="A498" s="677"/>
      <c r="B498" s="342" t="s">
        <v>104</v>
      </c>
      <c r="C498" s="343">
        <f>C497</f>
        <v>263.39999999999998</v>
      </c>
      <c r="D498" s="343">
        <f>D497</f>
        <v>263.39999999999998</v>
      </c>
      <c r="E498" s="332"/>
      <c r="F498" s="332"/>
      <c r="G498" s="317">
        <f>G497</f>
        <v>121.39</v>
      </c>
      <c r="H498" s="317">
        <f>H497</f>
        <v>121.39</v>
      </c>
      <c r="I498" s="317"/>
      <c r="J498" s="317"/>
      <c r="K498" s="317">
        <f>K497</f>
        <v>142</v>
      </c>
      <c r="L498" s="317">
        <v>104.4</v>
      </c>
      <c r="M498" s="321">
        <f t="shared" si="123"/>
        <v>263.39</v>
      </c>
      <c r="N498" s="321">
        <f t="shared" si="124"/>
        <v>225.79000000000002</v>
      </c>
    </row>
    <row r="499" spans="1:15" ht="31.5" customHeight="1">
      <c r="A499" s="677"/>
      <c r="B499" s="345" t="s">
        <v>300</v>
      </c>
      <c r="C499" s="346">
        <v>700</v>
      </c>
      <c r="D499" s="346">
        <f>C499</f>
        <v>700</v>
      </c>
      <c r="E499" s="346"/>
      <c r="F499" s="346"/>
      <c r="G499" s="522"/>
      <c r="H499" s="522"/>
      <c r="I499" s="522">
        <v>700</v>
      </c>
      <c r="J499" s="522">
        <v>700</v>
      </c>
      <c r="K499" s="522"/>
      <c r="L499" s="574"/>
      <c r="M499" s="321">
        <f t="shared" si="123"/>
        <v>700</v>
      </c>
      <c r="N499" s="321">
        <f t="shared" si="124"/>
        <v>700</v>
      </c>
    </row>
    <row r="500" spans="1:15" ht="31.5" customHeight="1">
      <c r="A500" s="677"/>
      <c r="B500" s="342" t="s">
        <v>104</v>
      </c>
      <c r="C500" s="347">
        <f>C499</f>
        <v>700</v>
      </c>
      <c r="D500" s="347">
        <f>D499</f>
        <v>700</v>
      </c>
      <c r="E500" s="346"/>
      <c r="F500" s="346"/>
      <c r="G500" s="522"/>
      <c r="H500" s="522"/>
      <c r="I500" s="522">
        <f>I499</f>
        <v>700</v>
      </c>
      <c r="J500" s="522">
        <v>700</v>
      </c>
      <c r="K500" s="522"/>
      <c r="L500" s="574"/>
      <c r="M500" s="321">
        <f t="shared" si="123"/>
        <v>700</v>
      </c>
      <c r="N500" s="321">
        <f t="shared" si="124"/>
        <v>700</v>
      </c>
    </row>
    <row r="501" spans="1:15" ht="31.5" customHeight="1">
      <c r="A501" s="677"/>
      <c r="B501" s="348" t="s">
        <v>301</v>
      </c>
      <c r="C501" s="347">
        <v>22.7</v>
      </c>
      <c r="D501" s="347">
        <v>22.7</v>
      </c>
      <c r="E501" s="346"/>
      <c r="F501" s="346"/>
      <c r="G501" s="522"/>
      <c r="H501" s="522"/>
      <c r="I501" s="522">
        <v>22.7</v>
      </c>
      <c r="J501" s="522"/>
      <c r="K501" s="522"/>
      <c r="L501" s="574"/>
      <c r="M501" s="321">
        <f t="shared" si="123"/>
        <v>22.7</v>
      </c>
      <c r="N501" s="321">
        <f t="shared" si="124"/>
        <v>0</v>
      </c>
    </row>
    <row r="502" spans="1:15" ht="31.5" customHeight="1">
      <c r="A502" s="294"/>
      <c r="B502" s="342" t="s">
        <v>104</v>
      </c>
      <c r="C502" s="347">
        <v>22.7</v>
      </c>
      <c r="D502" s="347">
        <v>22.7</v>
      </c>
      <c r="E502" s="346"/>
      <c r="F502" s="346"/>
      <c r="G502" s="522"/>
      <c r="H502" s="522"/>
      <c r="I502" s="522">
        <v>22.7</v>
      </c>
      <c r="J502" s="522"/>
      <c r="K502" s="522"/>
      <c r="L502" s="574"/>
      <c r="M502" s="321">
        <f t="shared" ref="M502" si="125">SUM(E502+G502+I502+K502)</f>
        <v>22.7</v>
      </c>
      <c r="N502" s="321">
        <f t="shared" ref="N502" si="126">SUM(F502+H502+J502+L502)</f>
        <v>0</v>
      </c>
    </row>
    <row r="503" spans="1:15" s="1" customFormat="1" ht="47.25" customHeight="1" thickBot="1">
      <c r="A503" s="25" t="s">
        <v>16</v>
      </c>
      <c r="B503" s="47"/>
      <c r="C503" s="38">
        <f t="shared" ref="C503:N503" si="127">SUM(C501+C499+C497+C494+C491+C488+C486)</f>
        <v>36252.5</v>
      </c>
      <c r="D503" s="38">
        <f t="shared" si="127"/>
        <v>36252.5</v>
      </c>
      <c r="E503" s="38">
        <f t="shared" si="127"/>
        <v>0</v>
      </c>
      <c r="F503" s="38">
        <f t="shared" si="127"/>
        <v>0</v>
      </c>
      <c r="G503" s="38">
        <f t="shared" si="127"/>
        <v>35387.79</v>
      </c>
      <c r="H503" s="38">
        <f t="shared" si="127"/>
        <v>24263.49</v>
      </c>
      <c r="I503" s="38">
        <f t="shared" si="127"/>
        <v>722.7</v>
      </c>
      <c r="J503" s="38">
        <f t="shared" si="127"/>
        <v>700</v>
      </c>
      <c r="K503" s="38">
        <f t="shared" si="127"/>
        <v>142</v>
      </c>
      <c r="L503" s="38">
        <f t="shared" si="127"/>
        <v>104.4</v>
      </c>
      <c r="M503" s="38">
        <f t="shared" si="127"/>
        <v>36252.49</v>
      </c>
      <c r="N503" s="38">
        <f t="shared" si="127"/>
        <v>25067.89</v>
      </c>
    </row>
    <row r="504" spans="1:15" s="1" customFormat="1" ht="26.25" customHeight="1" thickBot="1">
      <c r="A504" s="127"/>
      <c r="B504" s="47" t="s">
        <v>137</v>
      </c>
      <c r="C504" s="42"/>
      <c r="D504" s="42"/>
      <c r="E504" s="42"/>
      <c r="F504" s="42"/>
      <c r="G504" s="42"/>
      <c r="H504" s="42"/>
      <c r="I504" s="42"/>
      <c r="J504" s="42"/>
      <c r="K504" s="42"/>
      <c r="L504" s="42"/>
      <c r="M504" s="36"/>
      <c r="N504" s="194"/>
    </row>
    <row r="505" spans="1:15" s="1" customFormat="1" ht="26.25" customHeight="1" thickBot="1">
      <c r="A505" s="127"/>
      <c r="B505" s="47" t="s">
        <v>138</v>
      </c>
      <c r="C505" s="42">
        <f>SUM(C502+C500+C495+C492+C489+C487+C498)</f>
        <v>36252.5</v>
      </c>
      <c r="D505" s="42">
        <f>SUM(D502+D500+D495+D492+D489+D487+D498)</f>
        <v>36252.5</v>
      </c>
      <c r="E505" s="42">
        <f>SUM(E502+E500+E495+E492+E489+E487)</f>
        <v>0</v>
      </c>
      <c r="F505" s="42">
        <f>SUM(F502+F500+F495+F492+F489+F487)</f>
        <v>0</v>
      </c>
      <c r="G505" s="42">
        <f t="shared" ref="G505:N505" si="128">SUM(G502+G500+G495+G492+G489+G487+G498)</f>
        <v>35387.79</v>
      </c>
      <c r="H505" s="42">
        <f t="shared" si="128"/>
        <v>24263.489999999998</v>
      </c>
      <c r="I505" s="42">
        <f t="shared" si="128"/>
        <v>722.7</v>
      </c>
      <c r="J505" s="42">
        <f t="shared" si="128"/>
        <v>700</v>
      </c>
      <c r="K505" s="42">
        <f t="shared" si="128"/>
        <v>142</v>
      </c>
      <c r="L505" s="42">
        <f t="shared" si="128"/>
        <v>104.4</v>
      </c>
      <c r="M505" s="42">
        <f t="shared" si="128"/>
        <v>36252.49</v>
      </c>
      <c r="N505" s="42">
        <f t="shared" si="128"/>
        <v>25067.89</v>
      </c>
    </row>
    <row r="506" spans="1:15" s="1" customFormat="1" ht="32.25" customHeight="1" thickBot="1">
      <c r="A506" s="127"/>
      <c r="B506" s="51" t="s">
        <v>143</v>
      </c>
      <c r="C506" s="42">
        <v>0</v>
      </c>
      <c r="D506" s="42">
        <v>0</v>
      </c>
      <c r="E506" s="42">
        <v>0</v>
      </c>
      <c r="F506" s="42">
        <v>0</v>
      </c>
      <c r="G506" s="42">
        <v>0</v>
      </c>
      <c r="H506" s="42">
        <v>0</v>
      </c>
      <c r="I506" s="42">
        <v>0</v>
      </c>
      <c r="J506" s="42">
        <v>0</v>
      </c>
      <c r="K506" s="42">
        <v>0</v>
      </c>
      <c r="L506" s="42">
        <v>0</v>
      </c>
      <c r="M506" s="36">
        <v>0</v>
      </c>
      <c r="N506" s="36">
        <v>0</v>
      </c>
    </row>
    <row r="507" spans="1:15" s="293" customFormat="1" ht="39.75" customHeight="1">
      <c r="A507" s="734" t="s">
        <v>170</v>
      </c>
      <c r="B507" s="577" t="s">
        <v>290</v>
      </c>
      <c r="C507" s="545">
        <v>11583</v>
      </c>
      <c r="D507" s="545">
        <v>11583</v>
      </c>
      <c r="E507" s="545"/>
      <c r="F507" s="545"/>
      <c r="G507" s="545">
        <v>5000</v>
      </c>
      <c r="H507" s="545">
        <v>3150.7</v>
      </c>
      <c r="I507" s="545">
        <v>6583</v>
      </c>
      <c r="J507" s="545">
        <v>6013.4</v>
      </c>
      <c r="K507" s="545"/>
      <c r="L507" s="545">
        <v>2418.9</v>
      </c>
      <c r="M507" s="326">
        <f t="shared" ref="M507:N510" si="129">SUM(E507+G507+I507+K507)</f>
        <v>11583</v>
      </c>
      <c r="N507" s="327">
        <f t="shared" si="129"/>
        <v>11582.999999999998</v>
      </c>
      <c r="O507" s="299"/>
    </row>
    <row r="508" spans="1:15" s="293" customFormat="1" ht="37.5" customHeight="1">
      <c r="A508" s="734"/>
      <c r="B508" s="577" t="s">
        <v>291</v>
      </c>
      <c r="C508" s="545">
        <v>1177</v>
      </c>
      <c r="D508" s="545">
        <v>1177</v>
      </c>
      <c r="E508" s="545">
        <v>1177</v>
      </c>
      <c r="F508" s="545">
        <v>1177</v>
      </c>
      <c r="G508" s="545"/>
      <c r="H508" s="545"/>
      <c r="I508" s="545"/>
      <c r="J508" s="545"/>
      <c r="K508" s="545"/>
      <c r="L508" s="578"/>
      <c r="M508" s="326">
        <f t="shared" si="129"/>
        <v>1177</v>
      </c>
      <c r="N508" s="327">
        <f t="shared" si="129"/>
        <v>1177</v>
      </c>
      <c r="O508" s="299"/>
    </row>
    <row r="509" spans="1:15" s="293" customFormat="1" ht="28.5" customHeight="1">
      <c r="A509" s="734"/>
      <c r="B509" s="577" t="s">
        <v>203</v>
      </c>
      <c r="C509" s="545">
        <v>1450</v>
      </c>
      <c r="D509" s="545">
        <v>1450</v>
      </c>
      <c r="E509" s="545">
        <v>1450</v>
      </c>
      <c r="F509" s="545">
        <v>1450</v>
      </c>
      <c r="G509" s="545"/>
      <c r="H509" s="545"/>
      <c r="I509" s="545"/>
      <c r="J509" s="545"/>
      <c r="K509" s="545"/>
      <c r="L509" s="579"/>
      <c r="M509" s="326">
        <f t="shared" si="129"/>
        <v>1450</v>
      </c>
      <c r="N509" s="327">
        <f t="shared" si="129"/>
        <v>1450</v>
      </c>
      <c r="O509" s="299"/>
    </row>
    <row r="510" spans="1:15" s="293" customFormat="1" ht="28.5" customHeight="1">
      <c r="A510" s="734"/>
      <c r="B510" s="577" t="s">
        <v>204</v>
      </c>
      <c r="C510" s="545">
        <v>245</v>
      </c>
      <c r="D510" s="545">
        <v>245</v>
      </c>
      <c r="E510" s="545">
        <v>245</v>
      </c>
      <c r="F510" s="545">
        <v>245</v>
      </c>
      <c r="G510" s="545"/>
      <c r="H510" s="545"/>
      <c r="I510" s="545"/>
      <c r="J510" s="545"/>
      <c r="K510" s="545"/>
      <c r="L510" s="578"/>
      <c r="M510" s="326">
        <f t="shared" si="129"/>
        <v>245</v>
      </c>
      <c r="N510" s="327">
        <f t="shared" si="129"/>
        <v>245</v>
      </c>
      <c r="O510" s="299"/>
    </row>
    <row r="511" spans="1:15" ht="35.25" customHeight="1">
      <c r="A511" s="130" t="s">
        <v>16</v>
      </c>
      <c r="B511" s="47"/>
      <c r="C511" s="76">
        <f t="shared" ref="C511:N511" si="130">SUM(C507+C508+C509+C510)</f>
        <v>14455</v>
      </c>
      <c r="D511" s="76">
        <f t="shared" si="130"/>
        <v>14455</v>
      </c>
      <c r="E511" s="76">
        <f t="shared" si="130"/>
        <v>2872</v>
      </c>
      <c r="F511" s="76">
        <f t="shared" si="130"/>
        <v>2872</v>
      </c>
      <c r="G511" s="76">
        <f t="shared" si="130"/>
        <v>5000</v>
      </c>
      <c r="H511" s="76">
        <f t="shared" si="130"/>
        <v>3150.7</v>
      </c>
      <c r="I511" s="76">
        <f t="shared" si="130"/>
        <v>6583</v>
      </c>
      <c r="J511" s="76">
        <f t="shared" si="130"/>
        <v>6013.4</v>
      </c>
      <c r="K511" s="76">
        <f t="shared" si="130"/>
        <v>0</v>
      </c>
      <c r="L511" s="76">
        <f t="shared" si="130"/>
        <v>2418.9</v>
      </c>
      <c r="M511" s="76">
        <f t="shared" si="130"/>
        <v>14455</v>
      </c>
      <c r="N511" s="76">
        <f t="shared" si="130"/>
        <v>14454.999999999998</v>
      </c>
    </row>
    <row r="512" spans="1:15" ht="29.25" customHeight="1">
      <c r="A512" s="128"/>
      <c r="B512" s="47" t="s">
        <v>137</v>
      </c>
      <c r="C512" s="76"/>
      <c r="D512" s="76"/>
      <c r="E512" s="76"/>
      <c r="F512" s="76"/>
      <c r="G512" s="76"/>
      <c r="H512" s="76"/>
      <c r="I512" s="76"/>
      <c r="J512" s="76"/>
      <c r="K512" s="76"/>
      <c r="L512" s="77"/>
      <c r="M512" s="32"/>
      <c r="N512" s="32"/>
    </row>
    <row r="513" spans="1:14" ht="27" customHeight="1">
      <c r="A513" s="128"/>
      <c r="B513" s="47" t="s">
        <v>138</v>
      </c>
      <c r="C513" s="76">
        <f t="shared" ref="C513:L513" si="131">SUM(C507+C508+C509+C510)</f>
        <v>14455</v>
      </c>
      <c r="D513" s="76">
        <f t="shared" si="131"/>
        <v>14455</v>
      </c>
      <c r="E513" s="76">
        <f t="shared" si="131"/>
        <v>2872</v>
      </c>
      <c r="F513" s="76">
        <f t="shared" si="131"/>
        <v>2872</v>
      </c>
      <c r="G513" s="76">
        <f t="shared" si="131"/>
        <v>5000</v>
      </c>
      <c r="H513" s="76">
        <f t="shared" si="131"/>
        <v>3150.7</v>
      </c>
      <c r="I513" s="76">
        <f t="shared" si="131"/>
        <v>6583</v>
      </c>
      <c r="J513" s="76">
        <f t="shared" si="131"/>
        <v>6013.4</v>
      </c>
      <c r="K513" s="76">
        <f t="shared" si="131"/>
        <v>0</v>
      </c>
      <c r="L513" s="76">
        <f t="shared" si="131"/>
        <v>2418.9</v>
      </c>
      <c r="M513" s="269">
        <f>SUM(E513+G513+I513+K513)</f>
        <v>14455</v>
      </c>
      <c r="N513" s="269">
        <f>SUM(F513+H513+J513+L513)</f>
        <v>14454.999999999998</v>
      </c>
    </row>
    <row r="514" spans="1:14" s="1" customFormat="1" ht="32.25" customHeight="1">
      <c r="A514" s="129"/>
      <c r="B514" s="51" t="s">
        <v>143</v>
      </c>
      <c r="C514" s="35">
        <v>0</v>
      </c>
      <c r="D514" s="35">
        <v>0</v>
      </c>
      <c r="E514" s="35">
        <v>0</v>
      </c>
      <c r="F514" s="35">
        <v>0</v>
      </c>
      <c r="G514" s="35">
        <v>0</v>
      </c>
      <c r="H514" s="35">
        <v>0</v>
      </c>
      <c r="I514" s="35">
        <v>0</v>
      </c>
      <c r="J514" s="35">
        <v>0</v>
      </c>
      <c r="K514" s="35">
        <v>0</v>
      </c>
      <c r="L514" s="35">
        <v>0</v>
      </c>
      <c r="M514" s="26"/>
      <c r="N514" s="194"/>
    </row>
    <row r="515" spans="1:14" s="1" customFormat="1" ht="31.5" customHeight="1">
      <c r="A515" s="55" t="s">
        <v>2</v>
      </c>
      <c r="B515" s="67"/>
      <c r="C515" s="78">
        <f t="shared" ref="C515:N515" si="132">SUM(C511+C503)</f>
        <v>50707.5</v>
      </c>
      <c r="D515" s="78">
        <f t="shared" si="132"/>
        <v>50707.5</v>
      </c>
      <c r="E515" s="78">
        <f t="shared" si="132"/>
        <v>2872</v>
      </c>
      <c r="F515" s="78">
        <f t="shared" si="132"/>
        <v>2872</v>
      </c>
      <c r="G515" s="78">
        <f t="shared" si="132"/>
        <v>40387.79</v>
      </c>
      <c r="H515" s="78">
        <f t="shared" si="132"/>
        <v>27414.190000000002</v>
      </c>
      <c r="I515" s="78">
        <f t="shared" si="132"/>
        <v>7305.7</v>
      </c>
      <c r="J515" s="78">
        <f t="shared" si="132"/>
        <v>6713.4</v>
      </c>
      <c r="K515" s="78">
        <f t="shared" si="132"/>
        <v>142</v>
      </c>
      <c r="L515" s="78">
        <f t="shared" si="132"/>
        <v>2523.3000000000002</v>
      </c>
      <c r="M515" s="78">
        <f t="shared" si="132"/>
        <v>50707.49</v>
      </c>
      <c r="N515" s="78">
        <f t="shared" si="132"/>
        <v>39522.89</v>
      </c>
    </row>
    <row r="516" spans="1:14" s="1" customFormat="1" ht="30" customHeight="1">
      <c r="A516" s="55"/>
      <c r="B516" s="67" t="s">
        <v>137</v>
      </c>
      <c r="C516" s="78"/>
      <c r="D516" s="78"/>
      <c r="E516" s="78"/>
      <c r="F516" s="78"/>
      <c r="G516" s="78"/>
      <c r="H516" s="78"/>
      <c r="I516" s="78"/>
      <c r="J516" s="78"/>
      <c r="K516" s="78"/>
      <c r="L516" s="78"/>
      <c r="M516" s="78"/>
      <c r="N516" s="94"/>
    </row>
    <row r="517" spans="1:14" s="1" customFormat="1" ht="24.75" customHeight="1">
      <c r="A517" s="55"/>
      <c r="B517" s="67" t="s">
        <v>138</v>
      </c>
      <c r="C517" s="78">
        <f t="shared" ref="C517:L517" si="133">SUM(C513+C505)</f>
        <v>50707.5</v>
      </c>
      <c r="D517" s="78">
        <f t="shared" si="133"/>
        <v>50707.5</v>
      </c>
      <c r="E517" s="78">
        <f t="shared" si="133"/>
        <v>2872</v>
      </c>
      <c r="F517" s="78">
        <f t="shared" si="133"/>
        <v>2872</v>
      </c>
      <c r="G517" s="78">
        <f t="shared" si="133"/>
        <v>40387.79</v>
      </c>
      <c r="H517" s="78">
        <f t="shared" si="133"/>
        <v>27414.19</v>
      </c>
      <c r="I517" s="78">
        <f t="shared" si="133"/>
        <v>7305.7</v>
      </c>
      <c r="J517" s="78">
        <f t="shared" si="133"/>
        <v>6713.4</v>
      </c>
      <c r="K517" s="78">
        <f t="shared" si="133"/>
        <v>142</v>
      </c>
      <c r="L517" s="78">
        <f t="shared" si="133"/>
        <v>2523.3000000000002</v>
      </c>
      <c r="M517" s="78">
        <f>SUM(E517+G517+I517+K517)</f>
        <v>50707.49</v>
      </c>
      <c r="N517" s="78">
        <f>SUM(F517+H517+J517+L517)</f>
        <v>39522.89</v>
      </c>
    </row>
    <row r="518" spans="1:14" s="1" customFormat="1" ht="37.5" customHeight="1">
      <c r="A518" s="55"/>
      <c r="B518" s="79" t="s">
        <v>143</v>
      </c>
      <c r="C518" s="78">
        <f t="shared" ref="C518:K518" si="134">SUM(C506)</f>
        <v>0</v>
      </c>
      <c r="D518" s="78">
        <f t="shared" si="134"/>
        <v>0</v>
      </c>
      <c r="E518" s="78">
        <f t="shared" si="134"/>
        <v>0</v>
      </c>
      <c r="F518" s="78">
        <f t="shared" si="134"/>
        <v>0</v>
      </c>
      <c r="G518" s="78">
        <f t="shared" si="134"/>
        <v>0</v>
      </c>
      <c r="H518" s="78">
        <f t="shared" si="134"/>
        <v>0</v>
      </c>
      <c r="I518" s="78">
        <f t="shared" si="134"/>
        <v>0</v>
      </c>
      <c r="J518" s="78">
        <f t="shared" si="134"/>
        <v>0</v>
      </c>
      <c r="K518" s="78">
        <f t="shared" si="134"/>
        <v>0</v>
      </c>
      <c r="L518" s="78">
        <f>SUM(L514+L506)</f>
        <v>0</v>
      </c>
      <c r="M518" s="78"/>
      <c r="N518" s="94"/>
    </row>
    <row r="519" spans="1:14" ht="18.75">
      <c r="A519" s="724" t="s">
        <v>48</v>
      </c>
      <c r="B519" s="725"/>
      <c r="C519" s="726"/>
      <c r="D519" s="726"/>
      <c r="E519" s="726"/>
      <c r="F519" s="726"/>
      <c r="G519" s="726"/>
      <c r="H519" s="726"/>
      <c r="I519" s="726"/>
      <c r="J519" s="726"/>
      <c r="K519" s="726"/>
      <c r="L519" s="726"/>
      <c r="M519" s="727"/>
    </row>
    <row r="520" spans="1:14" ht="72.75" customHeight="1">
      <c r="A520" s="676" t="s">
        <v>49</v>
      </c>
      <c r="B520" s="620" t="s">
        <v>112</v>
      </c>
      <c r="C520" s="317">
        <v>5.3</v>
      </c>
      <c r="D520" s="317">
        <v>5.3</v>
      </c>
      <c r="E520" s="319"/>
      <c r="F520" s="319"/>
      <c r="G520" s="317"/>
      <c r="H520" s="319"/>
      <c r="I520" s="319">
        <v>5.3</v>
      </c>
      <c r="J520" s="319"/>
      <c r="K520" s="319"/>
      <c r="L520" s="319"/>
      <c r="M520" s="618">
        <f t="shared" ref="M520:M531" si="135">SUM(E520+G520+I520+K520)</f>
        <v>5.3</v>
      </c>
      <c r="N520" s="619">
        <v>5.3</v>
      </c>
    </row>
    <row r="521" spans="1:14" ht="77.25" customHeight="1">
      <c r="A521" s="677"/>
      <c r="B521" s="620" t="s">
        <v>113</v>
      </c>
      <c r="C521" s="319">
        <v>1427.8</v>
      </c>
      <c r="D521" s="319">
        <v>1427.8</v>
      </c>
      <c r="E521" s="319">
        <v>136.1</v>
      </c>
      <c r="F521" s="319">
        <v>136.1</v>
      </c>
      <c r="G521" s="319">
        <v>305.8</v>
      </c>
      <c r="H521" s="319">
        <v>305.8</v>
      </c>
      <c r="I521" s="319">
        <v>493</v>
      </c>
      <c r="J521" s="319">
        <v>306.60000000000002</v>
      </c>
      <c r="K521" s="319">
        <v>492.9</v>
      </c>
      <c r="L521" s="319">
        <v>518.1</v>
      </c>
      <c r="M521" s="618">
        <f t="shared" si="135"/>
        <v>1427.8</v>
      </c>
      <c r="N521" s="619">
        <f t="shared" ref="N521:N531" si="136">SUM(F521+H521+J521+L521)</f>
        <v>1266.5999999999999</v>
      </c>
    </row>
    <row r="522" spans="1:14" ht="66" customHeight="1">
      <c r="A522" s="677"/>
      <c r="B522" s="620" t="s">
        <v>114</v>
      </c>
      <c r="C522" s="319">
        <v>22890.6</v>
      </c>
      <c r="D522" s="319">
        <v>22890.6</v>
      </c>
      <c r="E522" s="319">
        <v>4974.2</v>
      </c>
      <c r="F522" s="319">
        <v>4974.2</v>
      </c>
      <c r="G522" s="319">
        <v>5515.5</v>
      </c>
      <c r="H522" s="319">
        <v>5515.5</v>
      </c>
      <c r="I522" s="319">
        <v>6200.4</v>
      </c>
      <c r="J522" s="319">
        <v>5903.2</v>
      </c>
      <c r="K522" s="319">
        <v>6200.5</v>
      </c>
      <c r="L522" s="319">
        <v>6463</v>
      </c>
      <c r="M522" s="618">
        <f t="shared" si="135"/>
        <v>22890.6</v>
      </c>
      <c r="N522" s="619">
        <f t="shared" si="136"/>
        <v>22855.9</v>
      </c>
    </row>
    <row r="523" spans="1:14" ht="66" customHeight="1">
      <c r="A523" s="677"/>
      <c r="B523" s="620" t="s">
        <v>132</v>
      </c>
      <c r="C523" s="322">
        <v>12.4</v>
      </c>
      <c r="D523" s="322">
        <v>12.4</v>
      </c>
      <c r="E523" s="323"/>
      <c r="F523" s="323"/>
      <c r="G523" s="323">
        <v>12.4</v>
      </c>
      <c r="H523" s="323">
        <v>9</v>
      </c>
      <c r="I523" s="323"/>
      <c r="J523" s="323">
        <v>3.4</v>
      </c>
      <c r="K523" s="324"/>
      <c r="L523" s="323"/>
      <c r="M523" s="651">
        <f t="shared" si="135"/>
        <v>12.4</v>
      </c>
      <c r="N523" s="619">
        <f t="shared" si="136"/>
        <v>12.4</v>
      </c>
    </row>
    <row r="524" spans="1:14" ht="78.75" customHeight="1">
      <c r="A524" s="677"/>
      <c r="B524" s="620" t="s">
        <v>115</v>
      </c>
      <c r="C524" s="320">
        <v>16402</v>
      </c>
      <c r="D524" s="320">
        <v>16402</v>
      </c>
      <c r="E524" s="319">
        <v>3585.4</v>
      </c>
      <c r="F524" s="319">
        <v>3585.4</v>
      </c>
      <c r="G524" s="319">
        <v>3978.2</v>
      </c>
      <c r="H524" s="319">
        <v>3978.2</v>
      </c>
      <c r="I524" s="319">
        <v>3609.2</v>
      </c>
      <c r="J524" s="319">
        <v>4231.2</v>
      </c>
      <c r="K524" s="319">
        <v>5229.2</v>
      </c>
      <c r="L524" s="319">
        <v>4295.8</v>
      </c>
      <c r="M524" s="320">
        <f t="shared" si="135"/>
        <v>16402</v>
      </c>
      <c r="N524" s="321">
        <f t="shared" si="136"/>
        <v>16090.599999999999</v>
      </c>
    </row>
    <row r="525" spans="1:14" ht="62.25" customHeight="1">
      <c r="A525" s="677"/>
      <c r="B525" s="620" t="s">
        <v>117</v>
      </c>
      <c r="C525" s="319">
        <v>5893.6</v>
      </c>
      <c r="D525" s="319">
        <v>5893.6</v>
      </c>
      <c r="E525" s="319">
        <v>1473.4</v>
      </c>
      <c r="F525" s="319">
        <v>1471.5</v>
      </c>
      <c r="G525" s="319">
        <v>1473.4</v>
      </c>
      <c r="H525" s="319">
        <v>1471.5</v>
      </c>
      <c r="I525" s="319">
        <v>1473.4</v>
      </c>
      <c r="J525" s="319">
        <v>1233.2</v>
      </c>
      <c r="K525" s="319">
        <v>1473.4</v>
      </c>
      <c r="L525" s="319">
        <v>1704.5</v>
      </c>
      <c r="M525" s="320">
        <f t="shared" si="135"/>
        <v>5893.6</v>
      </c>
      <c r="N525" s="321">
        <f t="shared" si="136"/>
        <v>5880.7</v>
      </c>
    </row>
    <row r="526" spans="1:14" ht="54" customHeight="1">
      <c r="A526" s="677"/>
      <c r="B526" s="318" t="s">
        <v>275</v>
      </c>
      <c r="C526" s="320">
        <v>48</v>
      </c>
      <c r="D526" s="319">
        <v>47.6</v>
      </c>
      <c r="E526" s="320"/>
      <c r="F526" s="319"/>
      <c r="G526" s="319">
        <v>47.6</v>
      </c>
      <c r="H526" s="319">
        <v>47.6</v>
      </c>
      <c r="I526" s="319"/>
      <c r="J526" s="319"/>
      <c r="K526" s="319"/>
      <c r="L526" s="319"/>
      <c r="M526" s="320">
        <f t="shared" si="135"/>
        <v>47.6</v>
      </c>
      <c r="N526" s="321">
        <f t="shared" si="136"/>
        <v>47.6</v>
      </c>
    </row>
    <row r="527" spans="1:14" ht="67.5" customHeight="1">
      <c r="A527" s="677"/>
      <c r="B527" s="318" t="s">
        <v>276</v>
      </c>
      <c r="C527" s="319">
        <v>53.2</v>
      </c>
      <c r="D527" s="319">
        <v>53.2</v>
      </c>
      <c r="E527" s="319"/>
      <c r="F527" s="319"/>
      <c r="G527" s="319">
        <v>53.2</v>
      </c>
      <c r="H527" s="319">
        <v>31.3</v>
      </c>
      <c r="I527" s="319"/>
      <c r="J527" s="319"/>
      <c r="K527" s="319"/>
      <c r="L527" s="319">
        <v>21.9</v>
      </c>
      <c r="M527" s="320">
        <f t="shared" si="135"/>
        <v>53.2</v>
      </c>
      <c r="N527" s="321">
        <f t="shared" si="136"/>
        <v>53.2</v>
      </c>
    </row>
    <row r="528" spans="1:14" ht="69.75" customHeight="1">
      <c r="A528" s="677"/>
      <c r="B528" s="318" t="s">
        <v>277</v>
      </c>
      <c r="C528" s="319">
        <v>85.7</v>
      </c>
      <c r="D528" s="319">
        <v>85.7</v>
      </c>
      <c r="E528" s="319"/>
      <c r="F528" s="319"/>
      <c r="G528" s="319">
        <v>85.7</v>
      </c>
      <c r="H528" s="319">
        <v>85.7</v>
      </c>
      <c r="I528" s="319"/>
      <c r="J528" s="319"/>
      <c r="K528" s="319"/>
      <c r="L528" s="319"/>
      <c r="M528" s="320">
        <f t="shared" si="135"/>
        <v>85.7</v>
      </c>
      <c r="N528" s="321">
        <f t="shared" si="136"/>
        <v>85.7</v>
      </c>
    </row>
    <row r="529" spans="1:14" ht="44.25" customHeight="1">
      <c r="A529" s="677"/>
      <c r="B529" s="318" t="s">
        <v>278</v>
      </c>
      <c r="C529" s="319">
        <v>148.9</v>
      </c>
      <c r="D529" s="319">
        <v>148.9</v>
      </c>
      <c r="E529" s="319"/>
      <c r="F529" s="319"/>
      <c r="G529" s="319">
        <v>148.9</v>
      </c>
      <c r="H529" s="319">
        <v>116.3</v>
      </c>
      <c r="I529" s="319"/>
      <c r="J529" s="319">
        <v>4.9000000000000004</v>
      </c>
      <c r="K529" s="319"/>
      <c r="L529" s="319">
        <v>27.7</v>
      </c>
      <c r="M529" s="320">
        <f t="shared" si="135"/>
        <v>148.9</v>
      </c>
      <c r="N529" s="321">
        <f t="shared" si="136"/>
        <v>148.9</v>
      </c>
    </row>
    <row r="530" spans="1:14" ht="27" customHeight="1">
      <c r="A530" s="677"/>
      <c r="B530" s="318" t="s">
        <v>205</v>
      </c>
      <c r="C530" s="319">
        <v>1.9</v>
      </c>
      <c r="D530" s="319">
        <v>1.9</v>
      </c>
      <c r="E530" s="319"/>
      <c r="F530" s="319"/>
      <c r="G530" s="319"/>
      <c r="H530" s="319"/>
      <c r="I530" s="319"/>
      <c r="J530" s="319"/>
      <c r="K530" s="319">
        <v>1.9</v>
      </c>
      <c r="L530" s="319">
        <v>1.9</v>
      </c>
      <c r="M530" s="320">
        <f t="shared" si="135"/>
        <v>1.9</v>
      </c>
      <c r="N530" s="321">
        <f t="shared" si="136"/>
        <v>1.9</v>
      </c>
    </row>
    <row r="531" spans="1:14" ht="109.5" customHeight="1">
      <c r="A531" s="677"/>
      <c r="B531" s="318" t="s">
        <v>310</v>
      </c>
      <c r="C531" s="320">
        <v>123.5</v>
      </c>
      <c r="D531" s="320">
        <v>123.5</v>
      </c>
      <c r="E531" s="320">
        <v>54</v>
      </c>
      <c r="F531" s="320">
        <v>54</v>
      </c>
      <c r="G531" s="319">
        <v>27.6</v>
      </c>
      <c r="H531" s="319">
        <v>27.6</v>
      </c>
      <c r="I531" s="319">
        <v>21.4</v>
      </c>
      <c r="J531" s="319">
        <v>7.9</v>
      </c>
      <c r="K531" s="319">
        <v>20.5</v>
      </c>
      <c r="L531" s="319">
        <v>34</v>
      </c>
      <c r="M531" s="320">
        <f t="shared" si="135"/>
        <v>123.5</v>
      </c>
      <c r="N531" s="321">
        <f t="shared" si="136"/>
        <v>123.5</v>
      </c>
    </row>
    <row r="532" spans="1:14" s="1" customFormat="1" ht="45" customHeight="1">
      <c r="A532" s="25" t="s">
        <v>16</v>
      </c>
      <c r="B532" s="47"/>
      <c r="C532" s="36">
        <f t="shared" ref="C532:N532" si="137">SUM(C531+C526+C525+C524+C523+C522+C521+C520+C529+C528+C527+C530)</f>
        <v>47092.9</v>
      </c>
      <c r="D532" s="36">
        <f t="shared" si="137"/>
        <v>47092.5</v>
      </c>
      <c r="E532" s="36">
        <f t="shared" si="137"/>
        <v>10223.1</v>
      </c>
      <c r="F532" s="36">
        <f t="shared" si="137"/>
        <v>10221.199999999999</v>
      </c>
      <c r="G532" s="36">
        <f t="shared" si="137"/>
        <v>11648.300000000001</v>
      </c>
      <c r="H532" s="36">
        <f t="shared" si="137"/>
        <v>11588.499999999998</v>
      </c>
      <c r="I532" s="36">
        <f t="shared" si="137"/>
        <v>11802.699999999999</v>
      </c>
      <c r="J532" s="36">
        <f t="shared" si="137"/>
        <v>11690.4</v>
      </c>
      <c r="K532" s="36">
        <f t="shared" si="137"/>
        <v>13418.4</v>
      </c>
      <c r="L532" s="36">
        <f t="shared" si="137"/>
        <v>13066.9</v>
      </c>
      <c r="M532" s="36">
        <f t="shared" si="137"/>
        <v>47092.5</v>
      </c>
      <c r="N532" s="36">
        <f t="shared" si="137"/>
        <v>46572.299999999996</v>
      </c>
    </row>
    <row r="533" spans="1:14" s="1" customFormat="1" ht="32.25" customHeight="1">
      <c r="A533" s="127"/>
      <c r="B533" s="47" t="s">
        <v>137</v>
      </c>
      <c r="C533" s="36"/>
      <c r="D533" s="36"/>
      <c r="E533" s="36"/>
      <c r="F533" s="36"/>
      <c r="G533" s="36"/>
      <c r="H533" s="36"/>
      <c r="I533" s="36"/>
      <c r="J533" s="36"/>
      <c r="K533" s="36"/>
      <c r="L533" s="36"/>
      <c r="M533" s="36"/>
      <c r="N533" s="194"/>
    </row>
    <row r="534" spans="1:14" s="1" customFormat="1" ht="32.25" customHeight="1">
      <c r="A534" s="127"/>
      <c r="B534" s="47" t="s">
        <v>138</v>
      </c>
      <c r="C534" s="36">
        <f t="shared" ref="C534:N534" si="138">SUM(C528+C527+C526+C525+C524+C522+C531+C529+C520+C521+C530)</f>
        <v>47080.500000000007</v>
      </c>
      <c r="D534" s="36">
        <f t="shared" si="138"/>
        <v>47080.100000000006</v>
      </c>
      <c r="E534" s="36">
        <f t="shared" si="138"/>
        <v>10223.1</v>
      </c>
      <c r="F534" s="36">
        <f t="shared" si="138"/>
        <v>10221.199999999999</v>
      </c>
      <c r="G534" s="36">
        <f t="shared" si="138"/>
        <v>11635.9</v>
      </c>
      <c r="H534" s="36">
        <f t="shared" si="138"/>
        <v>11579.499999999998</v>
      </c>
      <c r="I534" s="36">
        <f t="shared" si="138"/>
        <v>11802.699999999999</v>
      </c>
      <c r="J534" s="36">
        <f t="shared" si="138"/>
        <v>11686.999999999998</v>
      </c>
      <c r="K534" s="36">
        <f t="shared" si="138"/>
        <v>13418.4</v>
      </c>
      <c r="L534" s="36">
        <f t="shared" si="138"/>
        <v>13066.900000000001</v>
      </c>
      <c r="M534" s="36">
        <f t="shared" si="138"/>
        <v>47080.100000000006</v>
      </c>
      <c r="N534" s="36">
        <f t="shared" si="138"/>
        <v>46559.9</v>
      </c>
    </row>
    <row r="535" spans="1:14" s="1" customFormat="1" ht="32.25" customHeight="1">
      <c r="A535" s="127"/>
      <c r="B535" s="51" t="s">
        <v>143</v>
      </c>
      <c r="C535" s="36">
        <f t="shared" ref="C535:N535" si="139">SUM(C523)</f>
        <v>12.4</v>
      </c>
      <c r="D535" s="36">
        <f t="shared" si="139"/>
        <v>12.4</v>
      </c>
      <c r="E535" s="36">
        <f t="shared" si="139"/>
        <v>0</v>
      </c>
      <c r="F535" s="36">
        <f t="shared" si="139"/>
        <v>0</v>
      </c>
      <c r="G535" s="36">
        <f t="shared" si="139"/>
        <v>12.4</v>
      </c>
      <c r="H535" s="36">
        <f t="shared" si="139"/>
        <v>9</v>
      </c>
      <c r="I535" s="36">
        <f t="shared" si="139"/>
        <v>0</v>
      </c>
      <c r="J535" s="36">
        <f t="shared" si="139"/>
        <v>3.4</v>
      </c>
      <c r="K535" s="36">
        <f t="shared" si="139"/>
        <v>0</v>
      </c>
      <c r="L535" s="36">
        <f t="shared" si="139"/>
        <v>0</v>
      </c>
      <c r="M535" s="36">
        <f t="shared" si="139"/>
        <v>12.4</v>
      </c>
      <c r="N535" s="36">
        <f t="shared" si="139"/>
        <v>12.4</v>
      </c>
    </row>
    <row r="536" spans="1:14" s="1" customFormat="1" ht="32.25" customHeight="1">
      <c r="A536" s="676" t="s">
        <v>50</v>
      </c>
      <c r="B536" s="303" t="s">
        <v>124</v>
      </c>
      <c r="C536" s="304">
        <v>167.4</v>
      </c>
      <c r="D536" s="304">
        <v>167.4</v>
      </c>
      <c r="E536" s="305"/>
      <c r="F536" s="306"/>
      <c r="G536" s="307"/>
      <c r="H536" s="307"/>
      <c r="I536" s="308"/>
      <c r="J536" s="306"/>
      <c r="K536" s="304">
        <v>167.4</v>
      </c>
      <c r="L536" s="307"/>
      <c r="M536" s="309">
        <f>SUM(E536+G536+I536+K536)</f>
        <v>167.4</v>
      </c>
      <c r="N536" s="310">
        <f>SUM(F536+H536+J536+L536)</f>
        <v>0</v>
      </c>
    </row>
    <row r="537" spans="1:14" s="1" customFormat="1" ht="32.25" customHeight="1">
      <c r="A537" s="677"/>
      <c r="B537" s="311" t="s">
        <v>137</v>
      </c>
      <c r="C537" s="304"/>
      <c r="D537" s="304"/>
      <c r="E537" s="307"/>
      <c r="F537" s="307"/>
      <c r="G537" s="307"/>
      <c r="H537" s="307"/>
      <c r="I537" s="307"/>
      <c r="J537" s="306"/>
      <c r="K537" s="307"/>
      <c r="L537" s="307"/>
      <c r="M537" s="312"/>
      <c r="N537" s="313"/>
    </row>
    <row r="538" spans="1:14" s="1" customFormat="1" ht="32.25" customHeight="1">
      <c r="A538" s="677"/>
      <c r="B538" s="311" t="s">
        <v>138</v>
      </c>
      <c r="C538" s="304">
        <v>167.4</v>
      </c>
      <c r="D538" s="304">
        <v>167.4</v>
      </c>
      <c r="E538" s="305"/>
      <c r="F538" s="306"/>
      <c r="G538" s="307"/>
      <c r="H538" s="307"/>
      <c r="I538" s="308"/>
      <c r="J538" s="306"/>
      <c r="K538" s="304">
        <v>167.4</v>
      </c>
      <c r="L538" s="307"/>
      <c r="M538" s="309">
        <f>SUM(E538+G538+I538+K538)</f>
        <v>167.4</v>
      </c>
      <c r="N538" s="310">
        <f>SUM(F538+H538+J538+L538)</f>
        <v>0</v>
      </c>
    </row>
    <row r="539" spans="1:14" s="1" customFormat="1" ht="32.25" customHeight="1">
      <c r="A539" s="677"/>
      <c r="B539" s="311" t="s">
        <v>139</v>
      </c>
      <c r="C539" s="304"/>
      <c r="D539" s="304"/>
      <c r="E539" s="307"/>
      <c r="F539" s="308"/>
      <c r="G539" s="308"/>
      <c r="H539" s="307"/>
      <c r="I539" s="308"/>
      <c r="J539" s="307"/>
      <c r="K539" s="308"/>
      <c r="L539" s="307"/>
      <c r="M539" s="312"/>
      <c r="N539" s="313"/>
    </row>
    <row r="540" spans="1:14" s="1" customFormat="1" ht="46.5" customHeight="1">
      <c r="A540" s="677"/>
      <c r="B540" s="311" t="s">
        <v>163</v>
      </c>
      <c r="C540" s="314">
        <v>364.2</v>
      </c>
      <c r="D540" s="314">
        <v>364.2</v>
      </c>
      <c r="E540" s="307">
        <v>91.2</v>
      </c>
      <c r="F540" s="307">
        <v>91.2</v>
      </c>
      <c r="G540" s="307">
        <v>91.2</v>
      </c>
      <c r="H540" s="307">
        <v>91.2</v>
      </c>
      <c r="I540" s="307">
        <v>91.2</v>
      </c>
      <c r="J540" s="306">
        <v>91.2</v>
      </c>
      <c r="K540" s="315">
        <v>90.6</v>
      </c>
      <c r="L540" s="307">
        <v>90.6</v>
      </c>
      <c r="M540" s="309">
        <f>SUM(E540+G540+I540+K540)</f>
        <v>364.20000000000005</v>
      </c>
      <c r="N540" s="310">
        <f>SUM(F540+H540+J540+L540)</f>
        <v>364.20000000000005</v>
      </c>
    </row>
    <row r="541" spans="1:14" s="1" customFormat="1" ht="32.25" customHeight="1">
      <c r="A541" s="677"/>
      <c r="B541" s="311" t="s">
        <v>137</v>
      </c>
      <c r="C541" s="314"/>
      <c r="D541" s="314"/>
      <c r="E541" s="307"/>
      <c r="F541" s="307"/>
      <c r="G541" s="307"/>
      <c r="H541" s="307"/>
      <c r="I541" s="307"/>
      <c r="J541" s="306"/>
      <c r="K541" s="306"/>
      <c r="L541" s="307"/>
      <c r="M541" s="312"/>
      <c r="N541" s="313"/>
    </row>
    <row r="542" spans="1:14" s="1" customFormat="1" ht="32.25" customHeight="1">
      <c r="A542" s="677"/>
      <c r="B542" s="311" t="s">
        <v>138</v>
      </c>
      <c r="C542" s="314">
        <v>364.2</v>
      </c>
      <c r="D542" s="314">
        <v>364.2</v>
      </c>
      <c r="E542" s="307">
        <v>91.2</v>
      </c>
      <c r="F542" s="307">
        <v>91.2</v>
      </c>
      <c r="G542" s="307">
        <v>91.2</v>
      </c>
      <c r="H542" s="307">
        <v>91.2</v>
      </c>
      <c r="I542" s="307">
        <v>91.2</v>
      </c>
      <c r="J542" s="306">
        <v>91.2</v>
      </c>
      <c r="K542" s="315">
        <v>90.6</v>
      </c>
      <c r="L542" s="307">
        <v>90.6</v>
      </c>
      <c r="M542" s="309">
        <f>SUM(E542+G542+I542+K542)</f>
        <v>364.20000000000005</v>
      </c>
      <c r="N542" s="310">
        <f>SUM(F542+H542+J542+L542)</f>
        <v>364.20000000000005</v>
      </c>
    </row>
    <row r="543" spans="1:14" s="1" customFormat="1" ht="32.25" customHeight="1">
      <c r="A543" s="677"/>
      <c r="B543" s="311" t="s">
        <v>139</v>
      </c>
      <c r="C543" s="314"/>
      <c r="D543" s="314"/>
      <c r="E543" s="307"/>
      <c r="F543" s="307"/>
      <c r="G543" s="307"/>
      <c r="H543" s="307"/>
      <c r="I543" s="307"/>
      <c r="J543" s="306"/>
      <c r="K543" s="306"/>
      <c r="L543" s="307"/>
      <c r="M543" s="312"/>
      <c r="N543" s="313"/>
    </row>
    <row r="544" spans="1:14" s="1" customFormat="1" ht="30.75" customHeight="1">
      <c r="A544" s="677"/>
      <c r="B544" s="307" t="s">
        <v>205</v>
      </c>
      <c r="C544" s="304">
        <v>3</v>
      </c>
      <c r="D544" s="304">
        <v>3</v>
      </c>
      <c r="E544" s="307"/>
      <c r="F544" s="307"/>
      <c r="G544" s="307"/>
      <c r="H544" s="307"/>
      <c r="I544" s="307"/>
      <c r="J544" s="306"/>
      <c r="K544" s="307">
        <v>3</v>
      </c>
      <c r="L544" s="307">
        <v>2</v>
      </c>
      <c r="M544" s="309">
        <f>SUM(E544+G544+I544+K544)</f>
        <v>3</v>
      </c>
      <c r="N544" s="310">
        <f>SUM(F544+H544+J544+L544)</f>
        <v>2</v>
      </c>
    </row>
    <row r="545" spans="1:14" s="1" customFormat="1" ht="25.5" customHeight="1">
      <c r="A545" s="677"/>
      <c r="B545" s="307" t="s">
        <v>137</v>
      </c>
      <c r="C545" s="304"/>
      <c r="D545" s="304"/>
      <c r="E545" s="307"/>
      <c r="F545" s="307"/>
      <c r="G545" s="307"/>
      <c r="H545" s="307"/>
      <c r="I545" s="307"/>
      <c r="J545" s="306"/>
      <c r="K545" s="306"/>
      <c r="L545" s="307"/>
      <c r="M545" s="312"/>
      <c r="N545" s="313"/>
    </row>
    <row r="546" spans="1:14" ht="30" customHeight="1">
      <c r="A546" s="677"/>
      <c r="B546" s="311" t="s">
        <v>138</v>
      </c>
      <c r="C546" s="304">
        <v>3</v>
      </c>
      <c r="D546" s="304">
        <v>3</v>
      </c>
      <c r="E546" s="307"/>
      <c r="F546" s="307"/>
      <c r="G546" s="307"/>
      <c r="H546" s="307"/>
      <c r="I546" s="307"/>
      <c r="J546" s="306"/>
      <c r="K546" s="307">
        <v>3</v>
      </c>
      <c r="L546" s="307">
        <v>2</v>
      </c>
      <c r="M546" s="309">
        <f>SUM(E546+G546+I546+K546)</f>
        <v>3</v>
      </c>
      <c r="N546" s="310">
        <f>SUM(F546+H546+J546+L546)</f>
        <v>2</v>
      </c>
    </row>
    <row r="547" spans="1:14" ht="38.25" customHeight="1">
      <c r="A547" s="677"/>
      <c r="B547" s="311" t="s">
        <v>139</v>
      </c>
      <c r="C547" s="304"/>
      <c r="D547" s="304"/>
      <c r="E547" s="307"/>
      <c r="F547" s="307"/>
      <c r="G547" s="307"/>
      <c r="H547" s="307"/>
      <c r="I547" s="307"/>
      <c r="J547" s="306"/>
      <c r="K547" s="306"/>
      <c r="L547" s="307"/>
      <c r="M547" s="316"/>
      <c r="N547" s="39"/>
    </row>
    <row r="548" spans="1:14" ht="39" customHeight="1">
      <c r="A548" s="677"/>
      <c r="B548" s="311" t="s">
        <v>164</v>
      </c>
      <c r="C548" s="304">
        <v>1149.2</v>
      </c>
      <c r="D548" s="304">
        <v>1149.2</v>
      </c>
      <c r="E548" s="317"/>
      <c r="F548" s="307"/>
      <c r="G548" s="304"/>
      <c r="H548" s="304"/>
      <c r="I548" s="307">
        <v>1013.2</v>
      </c>
      <c r="J548" s="306">
        <v>1013.2</v>
      </c>
      <c r="K548" s="304">
        <v>136</v>
      </c>
      <c r="L548" s="307">
        <v>67.7</v>
      </c>
      <c r="M548" s="309">
        <f>SUM(E548+G548+I548+K548)</f>
        <v>1149.2</v>
      </c>
      <c r="N548" s="310">
        <f>SUM(F548+H548+J548+L548)</f>
        <v>1080.9000000000001</v>
      </c>
    </row>
    <row r="549" spans="1:14" ht="25.5" customHeight="1">
      <c r="A549" s="677"/>
      <c r="B549" s="307" t="s">
        <v>137</v>
      </c>
      <c r="C549" s="304"/>
      <c r="D549" s="304"/>
      <c r="E549" s="307"/>
      <c r="F549" s="307"/>
      <c r="G549" s="307"/>
      <c r="H549" s="307"/>
      <c r="I549" s="307"/>
      <c r="J549" s="306"/>
      <c r="K549" s="304"/>
      <c r="L549" s="307"/>
      <c r="M549" s="309"/>
      <c r="N549" s="310"/>
    </row>
    <row r="550" spans="1:14" ht="31.5" customHeight="1">
      <c r="A550" s="677"/>
      <c r="B550" s="311" t="s">
        <v>138</v>
      </c>
      <c r="C550" s="304">
        <v>1149.2</v>
      </c>
      <c r="D550" s="304">
        <v>1149.2</v>
      </c>
      <c r="E550" s="317"/>
      <c r="F550" s="307"/>
      <c r="G550" s="304"/>
      <c r="H550" s="304"/>
      <c r="I550" s="307">
        <v>1013.2</v>
      </c>
      <c r="J550" s="306">
        <v>1013.2</v>
      </c>
      <c r="K550" s="304">
        <v>136</v>
      </c>
      <c r="L550" s="307">
        <v>67.7</v>
      </c>
      <c r="M550" s="309">
        <f>SUM(E550+G550+I550+K550)</f>
        <v>1149.2</v>
      </c>
      <c r="N550" s="310">
        <f>SUM(F550+H550+J550+L550)</f>
        <v>1080.9000000000001</v>
      </c>
    </row>
    <row r="551" spans="1:14" ht="31.5" customHeight="1">
      <c r="A551" s="677"/>
      <c r="B551" s="311" t="s">
        <v>139</v>
      </c>
      <c r="C551" s="304"/>
      <c r="D551" s="304"/>
      <c r="E551" s="307"/>
      <c r="F551" s="307"/>
      <c r="G551" s="307"/>
      <c r="H551" s="307"/>
      <c r="I551" s="307"/>
      <c r="J551" s="306"/>
      <c r="K551" s="306"/>
      <c r="L551" s="307"/>
      <c r="M551" s="316"/>
      <c r="N551" s="39"/>
    </row>
    <row r="552" spans="1:14" ht="31.5" customHeight="1">
      <c r="A552" s="677"/>
      <c r="B552" s="311" t="s">
        <v>165</v>
      </c>
      <c r="C552" s="304">
        <v>148.9</v>
      </c>
      <c r="D552" s="304">
        <v>148.9</v>
      </c>
      <c r="E552" s="307">
        <v>103.3</v>
      </c>
      <c r="F552" s="307">
        <v>103.3</v>
      </c>
      <c r="G552" s="304">
        <v>45.6</v>
      </c>
      <c r="H552" s="307">
        <v>45.6</v>
      </c>
      <c r="I552" s="304"/>
      <c r="J552" s="306"/>
      <c r="K552" s="306"/>
      <c r="L552" s="307"/>
      <c r="M552" s="309">
        <f>SUM(E552+G552+I552+K552)</f>
        <v>148.9</v>
      </c>
      <c r="N552" s="310">
        <f>SUM(F552+H552+J552+L552)</f>
        <v>148.9</v>
      </c>
    </row>
    <row r="553" spans="1:14" ht="18.75" customHeight="1">
      <c r="A553" s="677"/>
      <c r="B553" s="307" t="s">
        <v>137</v>
      </c>
      <c r="C553" s="304"/>
      <c r="D553" s="304"/>
      <c r="E553" s="307"/>
      <c r="F553" s="307"/>
      <c r="G553" s="304"/>
      <c r="H553" s="307"/>
      <c r="I553" s="304"/>
      <c r="J553" s="306"/>
      <c r="K553" s="306"/>
      <c r="L553" s="307"/>
      <c r="M553" s="309"/>
      <c r="N553" s="310"/>
    </row>
    <row r="554" spans="1:14" ht="31.5" customHeight="1">
      <c r="A554" s="677"/>
      <c r="B554" s="311" t="s">
        <v>138</v>
      </c>
      <c r="C554" s="304">
        <v>148.9</v>
      </c>
      <c r="D554" s="304">
        <v>148.9</v>
      </c>
      <c r="E554" s="307">
        <v>103.3</v>
      </c>
      <c r="F554" s="307">
        <v>103.3</v>
      </c>
      <c r="G554" s="304">
        <v>45.6</v>
      </c>
      <c r="H554" s="307">
        <v>45.6</v>
      </c>
      <c r="I554" s="304"/>
      <c r="J554" s="306"/>
      <c r="K554" s="306"/>
      <c r="L554" s="307"/>
      <c r="M554" s="309">
        <f>SUM(E554+G554+I554+K554)</f>
        <v>148.9</v>
      </c>
      <c r="N554" s="310">
        <f>SUM(F554+H554+J554+L554)</f>
        <v>148.9</v>
      </c>
    </row>
    <row r="555" spans="1:14" ht="31.5" customHeight="1" thickBot="1">
      <c r="A555" s="677"/>
      <c r="B555" s="311" t="s">
        <v>139</v>
      </c>
      <c r="C555" s="307"/>
      <c r="D555" s="307"/>
      <c r="E555" s="307"/>
      <c r="F555" s="307"/>
      <c r="G555" s="307"/>
      <c r="H555" s="307"/>
      <c r="I555" s="307"/>
      <c r="J555" s="306"/>
      <c r="K555" s="306"/>
      <c r="L555" s="307"/>
      <c r="M555" s="316"/>
      <c r="N555" s="39"/>
    </row>
    <row r="556" spans="1:14" ht="40.5" customHeight="1">
      <c r="A556" s="25" t="s">
        <v>16</v>
      </c>
      <c r="B556" s="60"/>
      <c r="C556" s="73">
        <f t="shared" ref="C556:L556" si="140">SUM(C536+C540+C544+C548+C552)</f>
        <v>1832.7000000000003</v>
      </c>
      <c r="D556" s="73">
        <f t="shared" si="140"/>
        <v>1832.7000000000003</v>
      </c>
      <c r="E556" s="73">
        <f t="shared" si="140"/>
        <v>194.5</v>
      </c>
      <c r="F556" s="73">
        <f t="shared" si="140"/>
        <v>194.5</v>
      </c>
      <c r="G556" s="73">
        <f t="shared" si="140"/>
        <v>136.80000000000001</v>
      </c>
      <c r="H556" s="73">
        <f t="shared" si="140"/>
        <v>136.80000000000001</v>
      </c>
      <c r="I556" s="73">
        <f t="shared" si="140"/>
        <v>1104.4000000000001</v>
      </c>
      <c r="J556" s="73">
        <f t="shared" si="140"/>
        <v>1104.4000000000001</v>
      </c>
      <c r="K556" s="73">
        <f t="shared" si="140"/>
        <v>397</v>
      </c>
      <c r="L556" s="73">
        <f t="shared" si="140"/>
        <v>160.30000000000001</v>
      </c>
      <c r="M556" s="227">
        <f>SUM(M552+M548+M544+M540+M536)</f>
        <v>1832.7000000000003</v>
      </c>
      <c r="N556" s="227">
        <f>SUM(N552+N548+N544+N540+N536)</f>
        <v>1596.0000000000002</v>
      </c>
    </row>
    <row r="557" spans="1:14" ht="26.25" customHeight="1">
      <c r="A557" s="719"/>
      <c r="B557" s="47" t="s">
        <v>137</v>
      </c>
      <c r="C557" s="69"/>
      <c r="D557" s="69"/>
      <c r="E557" s="70"/>
      <c r="F557" s="70"/>
      <c r="G557" s="69"/>
      <c r="H557" s="69"/>
      <c r="I557" s="69"/>
      <c r="J557" s="71"/>
      <c r="K557" s="72"/>
      <c r="L557" s="69"/>
      <c r="M557" s="226"/>
      <c r="N557" s="32"/>
    </row>
    <row r="558" spans="1:14" ht="21.75" customHeight="1">
      <c r="A558" s="712"/>
      <c r="B558" s="47" t="s">
        <v>138</v>
      </c>
      <c r="C558" s="73">
        <f t="shared" ref="C558:N558" si="141">SUM(C554+C550+C546+C542+C538)</f>
        <v>1832.7000000000003</v>
      </c>
      <c r="D558" s="73">
        <f t="shared" si="141"/>
        <v>1832.7000000000003</v>
      </c>
      <c r="E558" s="73">
        <f t="shared" si="141"/>
        <v>194.5</v>
      </c>
      <c r="F558" s="73">
        <f t="shared" si="141"/>
        <v>194.5</v>
      </c>
      <c r="G558" s="73">
        <f t="shared" si="141"/>
        <v>136.80000000000001</v>
      </c>
      <c r="H558" s="73">
        <f t="shared" si="141"/>
        <v>136.80000000000001</v>
      </c>
      <c r="I558" s="73">
        <f t="shared" si="141"/>
        <v>1104.4000000000001</v>
      </c>
      <c r="J558" s="73">
        <f t="shared" si="141"/>
        <v>1104.4000000000001</v>
      </c>
      <c r="K558" s="73">
        <f t="shared" si="141"/>
        <v>397</v>
      </c>
      <c r="L558" s="73">
        <f t="shared" si="141"/>
        <v>160.30000000000001</v>
      </c>
      <c r="M558" s="73">
        <f t="shared" si="141"/>
        <v>1832.7000000000003</v>
      </c>
      <c r="N558" s="73">
        <f t="shared" si="141"/>
        <v>1596.0000000000002</v>
      </c>
    </row>
    <row r="559" spans="1:14" s="1" customFormat="1" ht="32.25" customHeight="1" thickBot="1">
      <c r="A559" s="713"/>
      <c r="B559" s="61" t="s">
        <v>139</v>
      </c>
      <c r="C559" s="26">
        <v>0</v>
      </c>
      <c r="D559" s="26">
        <v>0</v>
      </c>
      <c r="E559" s="26">
        <v>0</v>
      </c>
      <c r="F559" s="26">
        <v>0</v>
      </c>
      <c r="G559" s="26">
        <v>0</v>
      </c>
      <c r="H559" s="26"/>
      <c r="I559" s="26">
        <v>0</v>
      </c>
      <c r="J559" s="26">
        <v>0</v>
      </c>
      <c r="K559" s="26">
        <v>0</v>
      </c>
      <c r="L559" s="26"/>
      <c r="M559" s="26"/>
      <c r="N559" s="194"/>
    </row>
    <row r="560" spans="1:14" s="1" customFormat="1" ht="49.5" customHeight="1">
      <c r="A560" s="728" t="s">
        <v>169</v>
      </c>
      <c r="B560" s="580" t="s">
        <v>162</v>
      </c>
      <c r="C560" s="198">
        <v>2425.3000000000002</v>
      </c>
      <c r="D560" s="198">
        <v>2425.3000000000002</v>
      </c>
      <c r="E560" s="199">
        <v>606.33000000000004</v>
      </c>
      <c r="F560" s="199">
        <v>476.2</v>
      </c>
      <c r="G560" s="199">
        <v>606.33000000000004</v>
      </c>
      <c r="H560" s="199">
        <v>551.70000000000005</v>
      </c>
      <c r="I560" s="199">
        <v>606.33000000000004</v>
      </c>
      <c r="J560" s="200">
        <v>659.5</v>
      </c>
      <c r="K560" s="200">
        <v>606.30999999999995</v>
      </c>
      <c r="L560" s="199">
        <v>659.6</v>
      </c>
      <c r="M560" s="642">
        <v>2425.3000000000002</v>
      </c>
      <c r="N560" s="203">
        <v>2347</v>
      </c>
    </row>
    <row r="561" spans="1:14" s="1" customFormat="1" ht="24" customHeight="1">
      <c r="A561" s="677"/>
      <c r="B561" s="202" t="s">
        <v>137</v>
      </c>
      <c r="C561" s="203"/>
      <c r="D561" s="203"/>
      <c r="E561" s="203"/>
      <c r="F561" s="203"/>
      <c r="G561" s="203"/>
      <c r="H561" s="203"/>
      <c r="I561" s="203"/>
      <c r="J561" s="201"/>
      <c r="K561" s="201"/>
      <c r="L561" s="203"/>
      <c r="M561" s="201"/>
      <c r="N561" s="203"/>
    </row>
    <row r="562" spans="1:14" s="1" customFormat="1" ht="32.25" customHeight="1">
      <c r="A562" s="677"/>
      <c r="B562" s="202" t="s">
        <v>138</v>
      </c>
      <c r="C562" s="204">
        <v>2425.3000000000002</v>
      </c>
      <c r="D562" s="204">
        <v>2425.3000000000002</v>
      </c>
      <c r="E562" s="205">
        <v>606.33000000000004</v>
      </c>
      <c r="F562" s="205">
        <f>F560</f>
        <v>476.2</v>
      </c>
      <c r="G562" s="205">
        <v>606.33000000000004</v>
      </c>
      <c r="H562" s="205">
        <f>H560</f>
        <v>551.70000000000005</v>
      </c>
      <c r="I562" s="205">
        <v>606.33000000000004</v>
      </c>
      <c r="J562" s="206">
        <v>659.5</v>
      </c>
      <c r="K562" s="205">
        <v>606.30999999999995</v>
      </c>
      <c r="L562" s="205">
        <v>659.6</v>
      </c>
      <c r="M562" s="642">
        <v>2425.3000000000002</v>
      </c>
      <c r="N562" s="205">
        <v>2347</v>
      </c>
    </row>
    <row r="563" spans="1:14" s="1" customFormat="1" ht="32.25" customHeight="1">
      <c r="A563" s="677"/>
      <c r="B563" s="212" t="s">
        <v>139</v>
      </c>
      <c r="C563" s="203"/>
      <c r="D563" s="203"/>
      <c r="E563" s="203"/>
      <c r="F563" s="203"/>
      <c r="G563" s="203"/>
      <c r="H563" s="203"/>
      <c r="I563" s="203"/>
      <c r="J563" s="201"/>
      <c r="K563" s="201"/>
      <c r="L563" s="203"/>
      <c r="M563" s="201"/>
      <c r="N563" s="203"/>
    </row>
    <row r="564" spans="1:14" s="1" customFormat="1" ht="65.25" customHeight="1">
      <c r="A564" s="677"/>
      <c r="B564" s="581" t="s">
        <v>223</v>
      </c>
      <c r="C564" s="203">
        <v>5924.3</v>
      </c>
      <c r="D564" s="203">
        <v>5924.3</v>
      </c>
      <c r="E564" s="203">
        <v>1481.1</v>
      </c>
      <c r="F564" s="203">
        <v>1436.8</v>
      </c>
      <c r="G564" s="203">
        <v>1481.1</v>
      </c>
      <c r="H564" s="203">
        <v>1583.9</v>
      </c>
      <c r="I564" s="203">
        <v>1481.1</v>
      </c>
      <c r="J564" s="201">
        <v>1451.8</v>
      </c>
      <c r="K564" s="203">
        <v>1481</v>
      </c>
      <c r="L564" s="203">
        <v>1451.8</v>
      </c>
      <c r="M564" s="201">
        <v>5924.3</v>
      </c>
      <c r="N564" s="203">
        <v>5924.3</v>
      </c>
    </row>
    <row r="565" spans="1:14" s="1" customFormat="1" ht="22.5" customHeight="1">
      <c r="A565" s="677"/>
      <c r="B565" s="202" t="s">
        <v>137</v>
      </c>
      <c r="C565" s="203"/>
      <c r="D565" s="203"/>
      <c r="E565" s="203"/>
      <c r="F565" s="203"/>
      <c r="G565" s="203"/>
      <c r="H565" s="203"/>
      <c r="I565" s="203"/>
      <c r="J565" s="201"/>
      <c r="K565" s="201"/>
      <c r="L565" s="203"/>
      <c r="M565" s="201"/>
      <c r="N565" s="203"/>
    </row>
    <row r="566" spans="1:14" s="1" customFormat="1" ht="29.25" customHeight="1">
      <c r="A566" s="677"/>
      <c r="B566" s="202" t="s">
        <v>138</v>
      </c>
      <c r="C566" s="203">
        <v>5924.3</v>
      </c>
      <c r="D566" s="203">
        <v>5924.3</v>
      </c>
      <c r="E566" s="203">
        <v>1481.1</v>
      </c>
      <c r="F566" s="203">
        <f>F564</f>
        <v>1436.8</v>
      </c>
      <c r="G566" s="203">
        <v>1481.1</v>
      </c>
      <c r="H566" s="203">
        <v>1583.9</v>
      </c>
      <c r="I566" s="203">
        <v>1481.1</v>
      </c>
      <c r="J566" s="201">
        <v>1451.8</v>
      </c>
      <c r="K566" s="203">
        <v>1481</v>
      </c>
      <c r="L566" s="203">
        <v>1451.8</v>
      </c>
      <c r="M566" s="201">
        <v>5924.3</v>
      </c>
      <c r="N566" s="203">
        <v>5924.3</v>
      </c>
    </row>
    <row r="567" spans="1:14" s="1" customFormat="1" ht="32.25" customHeight="1">
      <c r="A567" s="677"/>
      <c r="B567" s="210" t="s">
        <v>139</v>
      </c>
      <c r="C567" s="582"/>
      <c r="D567" s="582"/>
      <c r="E567" s="582"/>
      <c r="F567" s="582"/>
      <c r="G567" s="582"/>
      <c r="H567" s="582"/>
      <c r="I567" s="582"/>
      <c r="J567" s="583"/>
      <c r="K567" s="583"/>
      <c r="L567" s="582"/>
      <c r="M567" s="583"/>
      <c r="N567" s="203"/>
    </row>
    <row r="568" spans="1:14" s="1" customFormat="1" ht="262.5" customHeight="1">
      <c r="A568" s="677"/>
      <c r="B568" s="584" t="s">
        <v>241</v>
      </c>
      <c r="C568" s="203">
        <v>219</v>
      </c>
      <c r="D568" s="585">
        <v>219</v>
      </c>
      <c r="E568" s="205">
        <v>54.7</v>
      </c>
      <c r="F568" s="203">
        <v>0</v>
      </c>
      <c r="G568" s="205">
        <v>54.7</v>
      </c>
      <c r="H568" s="203">
        <v>0</v>
      </c>
      <c r="I568" s="205">
        <v>54.7</v>
      </c>
      <c r="J568" s="203">
        <v>0</v>
      </c>
      <c r="K568" s="205">
        <v>54.9</v>
      </c>
      <c r="L568" s="203">
        <v>218.3</v>
      </c>
      <c r="M568" s="201">
        <v>219</v>
      </c>
      <c r="N568" s="203">
        <v>218.3</v>
      </c>
    </row>
    <row r="569" spans="1:14" s="1" customFormat="1" ht="32.25" customHeight="1">
      <c r="A569" s="677"/>
      <c r="B569" s="202" t="s">
        <v>137</v>
      </c>
      <c r="C569" s="203"/>
      <c r="D569" s="203"/>
      <c r="E569" s="203"/>
      <c r="F569" s="203"/>
      <c r="G569" s="203"/>
      <c r="H569" s="203"/>
      <c r="I569" s="203"/>
      <c r="J569" s="203"/>
      <c r="K569" s="203"/>
      <c r="L569" s="203"/>
      <c r="M569" s="201"/>
      <c r="N569" s="203"/>
    </row>
    <row r="570" spans="1:14" s="1" customFormat="1" ht="32.25" customHeight="1">
      <c r="A570" s="677"/>
      <c r="B570" s="202" t="s">
        <v>138</v>
      </c>
      <c r="C570" s="203">
        <v>219</v>
      </c>
      <c r="D570" s="203">
        <v>219</v>
      </c>
      <c r="E570" s="205">
        <v>54.7</v>
      </c>
      <c r="F570" s="203">
        <v>0</v>
      </c>
      <c r="G570" s="205">
        <v>54.7</v>
      </c>
      <c r="H570" s="203">
        <v>0</v>
      </c>
      <c r="I570" s="205">
        <v>54.7</v>
      </c>
      <c r="J570" s="203">
        <v>0</v>
      </c>
      <c r="K570" s="205">
        <v>54.9</v>
      </c>
      <c r="L570" s="203">
        <v>218.3</v>
      </c>
      <c r="M570" s="201">
        <v>219</v>
      </c>
      <c r="N570" s="203">
        <v>218.3</v>
      </c>
    </row>
    <row r="571" spans="1:14" s="1" customFormat="1" ht="32.25" customHeight="1" thickBot="1">
      <c r="A571" s="677"/>
      <c r="B571" s="586" t="s">
        <v>139</v>
      </c>
      <c r="C571" s="208"/>
      <c r="D571" s="208"/>
      <c r="E571" s="208"/>
      <c r="F571" s="208"/>
      <c r="G571" s="208"/>
      <c r="H571" s="208"/>
      <c r="I571" s="587"/>
      <c r="J571" s="203"/>
      <c r="K571" s="203"/>
      <c r="L571" s="203"/>
      <c r="M571" s="201"/>
      <c r="N571" s="203"/>
    </row>
    <row r="572" spans="1:14" s="1" customFormat="1" ht="134.25" customHeight="1" thickBot="1">
      <c r="A572" s="677"/>
      <c r="B572" s="588" t="s">
        <v>312</v>
      </c>
      <c r="C572" s="208">
        <v>135.6</v>
      </c>
      <c r="D572" s="589">
        <v>135.6</v>
      </c>
      <c r="E572" s="208">
        <v>33.9</v>
      </c>
      <c r="F572" s="208">
        <v>0</v>
      </c>
      <c r="G572" s="208">
        <v>33.9</v>
      </c>
      <c r="H572" s="208">
        <v>0</v>
      </c>
      <c r="I572" s="203">
        <v>33.9</v>
      </c>
      <c r="J572" s="203">
        <v>135.6</v>
      </c>
      <c r="K572" s="208">
        <v>33.9</v>
      </c>
      <c r="L572" s="203">
        <v>0</v>
      </c>
      <c r="M572" s="643">
        <v>135.6</v>
      </c>
      <c r="N572" s="203">
        <v>135.6</v>
      </c>
    </row>
    <row r="573" spans="1:14" s="1" customFormat="1" ht="32.25" customHeight="1" thickBot="1">
      <c r="A573" s="677"/>
      <c r="B573" s="202" t="s">
        <v>137</v>
      </c>
      <c r="C573" s="208"/>
      <c r="D573" s="208"/>
      <c r="E573" s="208"/>
      <c r="F573" s="208"/>
      <c r="G573" s="208"/>
      <c r="H573" s="208"/>
      <c r="I573" s="208"/>
      <c r="J573" s="203"/>
      <c r="K573" s="203"/>
      <c r="L573" s="203"/>
      <c r="M573" s="201"/>
      <c r="N573" s="203"/>
    </row>
    <row r="574" spans="1:14" s="1" customFormat="1" ht="32.25" customHeight="1">
      <c r="A574" s="677"/>
      <c r="B574" s="590" t="s">
        <v>138</v>
      </c>
      <c r="C574" s="587">
        <v>135.6</v>
      </c>
      <c r="D574" s="587">
        <v>135.6</v>
      </c>
      <c r="E574" s="587">
        <v>33.9</v>
      </c>
      <c r="F574" s="587">
        <f>F572</f>
        <v>0</v>
      </c>
      <c r="G574" s="587">
        <v>33.9</v>
      </c>
      <c r="H574" s="587">
        <v>0</v>
      </c>
      <c r="I574" s="587">
        <v>33.9</v>
      </c>
      <c r="J574" s="582">
        <v>135.6</v>
      </c>
      <c r="K574" s="587">
        <v>33.9</v>
      </c>
      <c r="L574" s="582">
        <v>0</v>
      </c>
      <c r="M574" s="644">
        <v>135.6</v>
      </c>
      <c r="N574" s="203">
        <v>135.6</v>
      </c>
    </row>
    <row r="575" spans="1:14" s="1" customFormat="1" ht="32.25" customHeight="1">
      <c r="A575" s="677"/>
      <c r="B575" s="204" t="s">
        <v>139</v>
      </c>
      <c r="C575" s="203"/>
      <c r="D575" s="203"/>
      <c r="E575" s="203"/>
      <c r="F575" s="203"/>
      <c r="G575" s="203"/>
      <c r="H575" s="203"/>
      <c r="I575" s="203"/>
      <c r="J575" s="203"/>
      <c r="K575" s="203"/>
      <c r="L575" s="203"/>
      <c r="M575" s="201"/>
      <c r="N575" s="203"/>
    </row>
    <row r="576" spans="1:14" s="1" customFormat="1" ht="138.75" customHeight="1" thickBot="1">
      <c r="A576" s="677"/>
      <c r="B576" s="588" t="s">
        <v>313</v>
      </c>
      <c r="C576" s="208">
        <v>492</v>
      </c>
      <c r="D576" s="589">
        <v>492</v>
      </c>
      <c r="E576" s="208">
        <v>492</v>
      </c>
      <c r="F576" s="208">
        <v>492</v>
      </c>
      <c r="G576" s="208">
        <v>0</v>
      </c>
      <c r="H576" s="208">
        <v>0</v>
      </c>
      <c r="I576" s="211">
        <v>0</v>
      </c>
      <c r="J576" s="211">
        <v>0</v>
      </c>
      <c r="K576" s="208">
        <v>0</v>
      </c>
      <c r="L576" s="211">
        <v>0</v>
      </c>
      <c r="M576" s="643">
        <v>492</v>
      </c>
      <c r="N576" s="203">
        <v>492</v>
      </c>
    </row>
    <row r="577" spans="1:14" s="1" customFormat="1" ht="32.25" customHeight="1" thickBot="1">
      <c r="A577" s="677"/>
      <c r="B577" s="202" t="s">
        <v>137</v>
      </c>
      <c r="C577" s="208"/>
      <c r="D577" s="208"/>
      <c r="E577" s="208"/>
      <c r="F577" s="208"/>
      <c r="G577" s="208"/>
      <c r="H577" s="208"/>
      <c r="I577" s="208"/>
      <c r="J577" s="203"/>
      <c r="K577" s="203"/>
      <c r="L577" s="203"/>
      <c r="M577" s="201"/>
      <c r="N577" s="203"/>
    </row>
    <row r="578" spans="1:14" s="1" customFormat="1" ht="32.25" customHeight="1">
      <c r="A578" s="677"/>
      <c r="B578" s="590" t="s">
        <v>138</v>
      </c>
      <c r="C578" s="587">
        <v>492</v>
      </c>
      <c r="D578" s="587">
        <v>492</v>
      </c>
      <c r="E578" s="587">
        <v>492</v>
      </c>
      <c r="F578" s="587">
        <v>492</v>
      </c>
      <c r="G578" s="587">
        <v>0</v>
      </c>
      <c r="H578" s="587">
        <v>0</v>
      </c>
      <c r="I578" s="587">
        <v>0</v>
      </c>
      <c r="J578" s="582">
        <v>0</v>
      </c>
      <c r="K578" s="587">
        <v>0</v>
      </c>
      <c r="L578" s="582">
        <v>0</v>
      </c>
      <c r="M578" s="644">
        <v>492</v>
      </c>
      <c r="N578" s="203">
        <v>492</v>
      </c>
    </row>
    <row r="579" spans="1:14" s="1" customFormat="1" ht="32.25" customHeight="1">
      <c r="A579" s="677"/>
      <c r="B579" s="204" t="s">
        <v>139</v>
      </c>
      <c r="C579" s="203"/>
      <c r="D579" s="203"/>
      <c r="E579" s="203"/>
      <c r="F579" s="203"/>
      <c r="G579" s="203"/>
      <c r="H579" s="203"/>
      <c r="I579" s="203"/>
      <c r="J579" s="203"/>
      <c r="K579" s="203"/>
      <c r="L579" s="203"/>
      <c r="M579" s="201"/>
      <c r="N579" s="203"/>
    </row>
    <row r="580" spans="1:14" s="1" customFormat="1" ht="69" customHeight="1">
      <c r="A580" s="677"/>
      <c r="B580" s="591" t="s">
        <v>311</v>
      </c>
      <c r="C580" s="587">
        <v>1800</v>
      </c>
      <c r="D580" s="587">
        <v>1800</v>
      </c>
      <c r="E580" s="587">
        <v>0</v>
      </c>
      <c r="F580" s="587">
        <v>0</v>
      </c>
      <c r="G580" s="587">
        <v>0</v>
      </c>
      <c r="H580" s="587">
        <v>0</v>
      </c>
      <c r="I580" s="587">
        <v>0</v>
      </c>
      <c r="J580" s="592">
        <v>0</v>
      </c>
      <c r="K580" s="587">
        <v>1800</v>
      </c>
      <c r="L580" s="592">
        <v>1800</v>
      </c>
      <c r="M580" s="644">
        <v>1800</v>
      </c>
      <c r="N580" s="203">
        <v>1800</v>
      </c>
    </row>
    <row r="581" spans="1:14" s="1" customFormat="1" ht="32.25" customHeight="1">
      <c r="A581" s="677"/>
      <c r="B581" s="202" t="s">
        <v>137</v>
      </c>
      <c r="C581" s="203"/>
      <c r="D581" s="203"/>
      <c r="E581" s="203"/>
      <c r="F581" s="203"/>
      <c r="G581" s="203"/>
      <c r="H581" s="203"/>
      <c r="I581" s="203"/>
      <c r="J581" s="203"/>
      <c r="K581" s="203"/>
      <c r="L581" s="203"/>
      <c r="M581" s="201"/>
      <c r="N581" s="203"/>
    </row>
    <row r="582" spans="1:14" s="1" customFormat="1" ht="32.25" customHeight="1">
      <c r="A582" s="677"/>
      <c r="B582" s="590" t="s">
        <v>138</v>
      </c>
      <c r="C582" s="203">
        <v>1800</v>
      </c>
      <c r="D582" s="203">
        <v>1800</v>
      </c>
      <c r="E582" s="203">
        <v>0</v>
      </c>
      <c r="F582" s="203">
        <v>0</v>
      </c>
      <c r="G582" s="203">
        <v>0</v>
      </c>
      <c r="H582" s="203">
        <v>0</v>
      </c>
      <c r="I582" s="203">
        <v>0</v>
      </c>
      <c r="J582" s="203">
        <v>0</v>
      </c>
      <c r="K582" s="203">
        <v>1800</v>
      </c>
      <c r="L582" s="203">
        <v>1800</v>
      </c>
      <c r="M582" s="201">
        <v>1800</v>
      </c>
      <c r="N582" s="203">
        <v>1800</v>
      </c>
    </row>
    <row r="583" spans="1:14" s="1" customFormat="1" ht="32.25" customHeight="1">
      <c r="A583" s="677"/>
      <c r="B583" s="204" t="s">
        <v>139</v>
      </c>
      <c r="C583" s="203"/>
      <c r="D583" s="203"/>
      <c r="E583" s="203"/>
      <c r="F583" s="203"/>
      <c r="G583" s="203"/>
      <c r="H583" s="203"/>
      <c r="I583" s="203"/>
      <c r="J583" s="203"/>
      <c r="K583" s="203"/>
      <c r="L583" s="203"/>
      <c r="M583" s="201"/>
      <c r="N583" s="203"/>
    </row>
    <row r="584" spans="1:14" s="1" customFormat="1" ht="136.5" customHeight="1" thickBot="1">
      <c r="A584" s="677"/>
      <c r="B584" s="593" t="s">
        <v>242</v>
      </c>
      <c r="C584" s="208">
        <v>20</v>
      </c>
      <c r="D584" s="208">
        <v>20</v>
      </c>
      <c r="E584" s="208">
        <v>10</v>
      </c>
      <c r="F584" s="208">
        <v>10.4</v>
      </c>
      <c r="G584" s="208">
        <v>5</v>
      </c>
      <c r="H584" s="208">
        <v>3.6</v>
      </c>
      <c r="I584" s="208">
        <v>5</v>
      </c>
      <c r="J584" s="211">
        <v>0</v>
      </c>
      <c r="K584" s="208"/>
      <c r="L584" s="211">
        <v>4.4000000000000004</v>
      </c>
      <c r="M584" s="645">
        <f>SUM(E584+G584+I584+K584)</f>
        <v>20</v>
      </c>
      <c r="N584" s="203">
        <v>18.399999999999999</v>
      </c>
    </row>
    <row r="585" spans="1:14" s="1" customFormat="1" ht="32.25" customHeight="1" thickBot="1">
      <c r="A585" s="677"/>
      <c r="B585" s="594" t="s">
        <v>137</v>
      </c>
      <c r="C585" s="209"/>
      <c r="D585" s="209"/>
      <c r="E585" s="209"/>
      <c r="F585" s="209"/>
      <c r="G585" s="209"/>
      <c r="H585" s="209"/>
      <c r="I585" s="209"/>
      <c r="J585" s="209"/>
      <c r="K585" s="209"/>
      <c r="L585" s="209"/>
      <c r="M585" s="646"/>
      <c r="N585" s="203"/>
    </row>
    <row r="586" spans="1:14" s="1" customFormat="1" ht="32.25" customHeight="1" thickBot="1">
      <c r="A586" s="677"/>
      <c r="B586" s="202" t="s">
        <v>138</v>
      </c>
      <c r="C586" s="208">
        <v>20</v>
      </c>
      <c r="D586" s="208">
        <v>20</v>
      </c>
      <c r="E586" s="208">
        <v>10</v>
      </c>
      <c r="F586" s="208">
        <v>10.4</v>
      </c>
      <c r="G586" s="208">
        <v>5</v>
      </c>
      <c r="H586" s="208">
        <v>3.6</v>
      </c>
      <c r="I586" s="208">
        <v>5</v>
      </c>
      <c r="J586" s="211">
        <v>0</v>
      </c>
      <c r="K586" s="208"/>
      <c r="L586" s="211">
        <v>4.4000000000000004</v>
      </c>
      <c r="M586" s="645">
        <f>SUM(E586+G586+I586+K586)</f>
        <v>20</v>
      </c>
      <c r="N586" s="203">
        <v>18.399999999999999</v>
      </c>
    </row>
    <row r="587" spans="1:14" s="1" customFormat="1" ht="32.25" customHeight="1" thickBot="1">
      <c r="A587" s="677"/>
      <c r="B587" s="210" t="s">
        <v>139</v>
      </c>
      <c r="C587" s="209"/>
      <c r="D587" s="209"/>
      <c r="E587" s="209"/>
      <c r="F587" s="209"/>
      <c r="G587" s="209"/>
      <c r="H587" s="209"/>
      <c r="I587" s="209"/>
      <c r="J587" s="209"/>
      <c r="K587" s="209"/>
      <c r="L587" s="209"/>
      <c r="M587" s="646"/>
      <c r="N587" s="203"/>
    </row>
    <row r="588" spans="1:14" s="1" customFormat="1" ht="66" customHeight="1" thickBot="1">
      <c r="A588" s="677"/>
      <c r="B588" s="207" t="s">
        <v>314</v>
      </c>
      <c r="C588" s="208">
        <v>97.4</v>
      </c>
      <c r="D588" s="589">
        <v>97.4</v>
      </c>
      <c r="E588" s="208">
        <v>0</v>
      </c>
      <c r="F588" s="208">
        <v>0</v>
      </c>
      <c r="G588" s="208">
        <v>0</v>
      </c>
      <c r="H588" s="208">
        <v>0</v>
      </c>
      <c r="I588" s="208">
        <v>97.4</v>
      </c>
      <c r="J588" s="208">
        <v>97.4</v>
      </c>
      <c r="K588" s="208">
        <v>0</v>
      </c>
      <c r="L588" s="213">
        <v>0</v>
      </c>
      <c r="M588" s="643">
        <v>97.4</v>
      </c>
      <c r="N588" s="203">
        <v>97.4</v>
      </c>
    </row>
    <row r="589" spans="1:14" s="1" customFormat="1" ht="32.25" customHeight="1" thickBot="1">
      <c r="A589" s="677"/>
      <c r="B589" s="212" t="s">
        <v>137</v>
      </c>
      <c r="C589" s="208"/>
      <c r="D589" s="208"/>
      <c r="E589" s="208"/>
      <c r="F589" s="208"/>
      <c r="G589" s="208"/>
      <c r="H589" s="208"/>
      <c r="I589" s="208"/>
      <c r="J589" s="208"/>
      <c r="K589" s="208"/>
      <c r="L589" s="213"/>
      <c r="M589" s="643"/>
      <c r="N589" s="203"/>
    </row>
    <row r="590" spans="1:14" s="1" customFormat="1" ht="32.25" customHeight="1" thickBot="1">
      <c r="A590" s="677"/>
      <c r="B590" s="212" t="s">
        <v>138</v>
      </c>
      <c r="C590" s="208">
        <v>97.4</v>
      </c>
      <c r="D590" s="208">
        <v>97.4</v>
      </c>
      <c r="E590" s="208">
        <v>0</v>
      </c>
      <c r="F590" s="208">
        <v>0</v>
      </c>
      <c r="G590" s="208">
        <v>0</v>
      </c>
      <c r="H590" s="208">
        <v>0</v>
      </c>
      <c r="I590" s="208">
        <v>97.4</v>
      </c>
      <c r="J590" s="208">
        <v>97.4</v>
      </c>
      <c r="K590" s="208">
        <v>0</v>
      </c>
      <c r="L590" s="213">
        <v>0</v>
      </c>
      <c r="M590" s="643">
        <v>97.4</v>
      </c>
      <c r="N590" s="203">
        <v>97.4</v>
      </c>
    </row>
    <row r="591" spans="1:14" s="1" customFormat="1" ht="32.25" customHeight="1" thickBot="1">
      <c r="A591" s="677"/>
      <c r="B591" s="212" t="s">
        <v>139</v>
      </c>
      <c r="C591" s="208"/>
      <c r="D591" s="208"/>
      <c r="E591" s="208"/>
      <c r="F591" s="208"/>
      <c r="G591" s="208"/>
      <c r="H591" s="208"/>
      <c r="I591" s="208"/>
      <c r="J591" s="208"/>
      <c r="K591" s="208"/>
      <c r="L591" s="213"/>
      <c r="M591" s="643"/>
      <c r="N591" s="203"/>
    </row>
    <row r="592" spans="1:14" s="1" customFormat="1" ht="32.25" customHeight="1" thickBot="1">
      <c r="A592" s="677"/>
      <c r="B592" s="207" t="s">
        <v>315</v>
      </c>
      <c r="C592" s="208">
        <v>59.6</v>
      </c>
      <c r="D592" s="589">
        <v>59.6</v>
      </c>
      <c r="E592" s="208">
        <v>14.9</v>
      </c>
      <c r="F592" s="208">
        <v>0</v>
      </c>
      <c r="G592" s="208">
        <v>14.9</v>
      </c>
      <c r="H592" s="208">
        <v>0</v>
      </c>
      <c r="I592" s="208">
        <v>14.9</v>
      </c>
      <c r="J592" s="208">
        <v>0</v>
      </c>
      <c r="K592" s="208">
        <v>14.9</v>
      </c>
      <c r="L592" s="213">
        <v>10.199999999999999</v>
      </c>
      <c r="M592" s="643">
        <v>59.6</v>
      </c>
      <c r="N592" s="203">
        <v>10.199999999999999</v>
      </c>
    </row>
    <row r="593" spans="1:14" s="1" customFormat="1" ht="32.25" customHeight="1" thickBot="1">
      <c r="A593" s="677"/>
      <c r="B593" s="212" t="s">
        <v>137</v>
      </c>
      <c r="C593" s="208"/>
      <c r="D593" s="208"/>
      <c r="E593" s="208"/>
      <c r="F593" s="208"/>
      <c r="G593" s="208"/>
      <c r="H593" s="208"/>
      <c r="I593" s="208"/>
      <c r="J593" s="208"/>
      <c r="K593" s="208"/>
      <c r="L593" s="213"/>
      <c r="M593" s="643"/>
      <c r="N593" s="203"/>
    </row>
    <row r="594" spans="1:14" s="1" customFormat="1" ht="32.25" customHeight="1" thickBot="1">
      <c r="A594" s="677"/>
      <c r="B594" s="212" t="s">
        <v>138</v>
      </c>
      <c r="C594" s="208">
        <v>59.6</v>
      </c>
      <c r="D594" s="208">
        <v>59.6</v>
      </c>
      <c r="E594" s="208">
        <v>14.9</v>
      </c>
      <c r="F594" s="208">
        <v>0</v>
      </c>
      <c r="G594" s="208">
        <v>14.9</v>
      </c>
      <c r="H594" s="208">
        <v>0</v>
      </c>
      <c r="I594" s="208">
        <v>14.9</v>
      </c>
      <c r="J594" s="208">
        <v>0</v>
      </c>
      <c r="K594" s="208">
        <v>14.9</v>
      </c>
      <c r="L594" s="213">
        <v>10.199999999999999</v>
      </c>
      <c r="M594" s="643">
        <v>59.6</v>
      </c>
      <c r="N594" s="203">
        <v>10.199999999999999</v>
      </c>
    </row>
    <row r="595" spans="1:14" s="1" customFormat="1" ht="32.25" customHeight="1" thickBot="1">
      <c r="A595" s="677"/>
      <c r="B595" s="212" t="s">
        <v>139</v>
      </c>
      <c r="C595" s="208"/>
      <c r="D595" s="208"/>
      <c r="E595" s="208"/>
      <c r="F595" s="208"/>
      <c r="G595" s="208"/>
      <c r="H595" s="208"/>
      <c r="I595" s="208"/>
      <c r="J595" s="208"/>
      <c r="K595" s="208"/>
      <c r="L595" s="213"/>
      <c r="M595" s="643"/>
      <c r="N595" s="203"/>
    </row>
    <row r="596" spans="1:14" s="1" customFormat="1" ht="32.25" customHeight="1" thickBot="1">
      <c r="A596" s="677"/>
      <c r="B596" s="207" t="s">
        <v>243</v>
      </c>
      <c r="C596" s="208">
        <v>223.4</v>
      </c>
      <c r="D596" s="208">
        <v>223.8</v>
      </c>
      <c r="E596" s="208"/>
      <c r="F596" s="208">
        <v>0</v>
      </c>
      <c r="G596" s="208">
        <v>73.900000000000006</v>
      </c>
      <c r="H596" s="208">
        <v>0</v>
      </c>
      <c r="I596" s="208">
        <v>74.400000000000006</v>
      </c>
      <c r="J596" s="208">
        <v>0</v>
      </c>
      <c r="K596" s="208">
        <v>75.5</v>
      </c>
      <c r="L596" s="213">
        <v>161</v>
      </c>
      <c r="M596" s="643">
        <f>SUM(E596+G596+I596+K596)</f>
        <v>223.8</v>
      </c>
      <c r="N596" s="203">
        <f>SUM(F596+H596+J596+L596)</f>
        <v>161</v>
      </c>
    </row>
    <row r="597" spans="1:14" s="1" customFormat="1" ht="32.25" customHeight="1" thickBot="1">
      <c r="A597" s="677"/>
      <c r="B597" s="212" t="s">
        <v>137</v>
      </c>
      <c r="C597" s="208"/>
      <c r="D597" s="208"/>
      <c r="E597" s="208"/>
      <c r="F597" s="208"/>
      <c r="G597" s="208"/>
      <c r="H597" s="208"/>
      <c r="I597" s="208"/>
      <c r="J597" s="208"/>
      <c r="K597" s="208"/>
      <c r="L597" s="213"/>
      <c r="M597" s="643"/>
      <c r="N597" s="203"/>
    </row>
    <row r="598" spans="1:14" s="1" customFormat="1" ht="32.25" customHeight="1" thickBot="1">
      <c r="A598" s="677"/>
      <c r="B598" s="214" t="s">
        <v>138</v>
      </c>
      <c r="C598" s="208">
        <v>223.4</v>
      </c>
      <c r="D598" s="208">
        <v>223.8</v>
      </c>
      <c r="E598" s="208"/>
      <c r="F598" s="208">
        <v>0</v>
      </c>
      <c r="G598" s="208">
        <v>73.900000000000006</v>
      </c>
      <c r="H598" s="208">
        <v>0</v>
      </c>
      <c r="I598" s="208">
        <v>74.400000000000006</v>
      </c>
      <c r="J598" s="208">
        <v>0</v>
      </c>
      <c r="K598" s="208">
        <v>75.5</v>
      </c>
      <c r="L598" s="213">
        <v>161</v>
      </c>
      <c r="M598" s="643">
        <f>SUM(E598+G598+I598+K598)</f>
        <v>223.8</v>
      </c>
      <c r="N598" s="203">
        <f>SUM(F598+H598+J598+L598)</f>
        <v>161</v>
      </c>
    </row>
    <row r="599" spans="1:14" s="1" customFormat="1" ht="32.25" customHeight="1" thickBot="1">
      <c r="A599" s="677"/>
      <c r="B599" s="215" t="s">
        <v>139</v>
      </c>
      <c r="C599" s="208"/>
      <c r="D599" s="208"/>
      <c r="E599" s="208"/>
      <c r="F599" s="208"/>
      <c r="G599" s="208"/>
      <c r="H599" s="208"/>
      <c r="I599" s="208"/>
      <c r="J599" s="208"/>
      <c r="K599" s="208"/>
      <c r="L599" s="213"/>
      <c r="M599" s="643"/>
      <c r="N599" s="203"/>
    </row>
    <row r="600" spans="1:14" ht="65.25" customHeight="1" thickBot="1">
      <c r="A600" s="677"/>
      <c r="B600" s="207" t="s">
        <v>316</v>
      </c>
      <c r="C600" s="208">
        <v>100</v>
      </c>
      <c r="D600" s="208">
        <v>100</v>
      </c>
      <c r="E600" s="208">
        <v>0</v>
      </c>
      <c r="F600" s="208">
        <v>0</v>
      </c>
      <c r="G600" s="208">
        <v>0</v>
      </c>
      <c r="H600" s="208">
        <v>0</v>
      </c>
      <c r="I600" s="208">
        <v>0</v>
      </c>
      <c r="J600" s="208">
        <v>0</v>
      </c>
      <c r="K600" s="208">
        <v>100</v>
      </c>
      <c r="L600" s="213">
        <v>57.3</v>
      </c>
      <c r="M600" s="643">
        <v>100</v>
      </c>
      <c r="N600" s="203">
        <v>57.3</v>
      </c>
    </row>
    <row r="601" spans="1:14" ht="27" customHeight="1" thickBot="1">
      <c r="A601" s="677"/>
      <c r="B601" s="212" t="s">
        <v>137</v>
      </c>
      <c r="C601" s="208"/>
      <c r="D601" s="208"/>
      <c r="E601" s="208"/>
      <c r="F601" s="208"/>
      <c r="G601" s="208"/>
      <c r="H601" s="208"/>
      <c r="I601" s="208"/>
      <c r="J601" s="208"/>
      <c r="K601" s="208"/>
      <c r="L601" s="213"/>
      <c r="M601" s="643"/>
      <c r="N601" s="203"/>
    </row>
    <row r="602" spans="1:14" ht="30" customHeight="1" thickBot="1">
      <c r="A602" s="677"/>
      <c r="B602" s="214" t="s">
        <v>138</v>
      </c>
      <c r="C602" s="208">
        <v>100</v>
      </c>
      <c r="D602" s="208">
        <v>100</v>
      </c>
      <c r="E602" s="208">
        <v>0</v>
      </c>
      <c r="F602" s="208">
        <v>0</v>
      </c>
      <c r="G602" s="208">
        <v>0</v>
      </c>
      <c r="H602" s="208">
        <v>0</v>
      </c>
      <c r="I602" s="208">
        <v>0</v>
      </c>
      <c r="J602" s="208">
        <v>0</v>
      </c>
      <c r="K602" s="208">
        <v>100</v>
      </c>
      <c r="L602" s="213">
        <v>57.3</v>
      </c>
      <c r="M602" s="643">
        <v>100</v>
      </c>
      <c r="N602" s="203">
        <v>57.3</v>
      </c>
    </row>
    <row r="603" spans="1:14" ht="36.75" customHeight="1" thickBot="1">
      <c r="A603" s="729"/>
      <c r="B603" s="215" t="s">
        <v>139</v>
      </c>
      <c r="C603" s="154"/>
      <c r="D603" s="154"/>
      <c r="E603" s="154"/>
      <c r="F603" s="154"/>
      <c r="G603" s="154"/>
      <c r="H603" s="154"/>
      <c r="I603" s="154"/>
      <c r="J603" s="154"/>
      <c r="K603" s="154"/>
      <c r="L603" s="155"/>
      <c r="M603" s="647"/>
      <c r="N603" s="650"/>
    </row>
    <row r="604" spans="1:14" ht="43.5" customHeight="1">
      <c r="A604" s="25" t="s">
        <v>16</v>
      </c>
      <c r="B604" s="60"/>
      <c r="C604" s="156">
        <f t="shared" ref="C604:L604" si="142">SUM(C600+C568+C564+C560+C588+C584+C576+C596+C592+C580+C572)</f>
        <v>11496.6</v>
      </c>
      <c r="D604" s="156">
        <f t="shared" si="142"/>
        <v>11497</v>
      </c>
      <c r="E604" s="156">
        <f t="shared" si="142"/>
        <v>2692.9300000000003</v>
      </c>
      <c r="F604" s="156">
        <f t="shared" si="142"/>
        <v>2415.4</v>
      </c>
      <c r="G604" s="156">
        <f t="shared" si="142"/>
        <v>2269.8300000000004</v>
      </c>
      <c r="H604" s="156">
        <f t="shared" si="142"/>
        <v>2139.2000000000003</v>
      </c>
      <c r="I604" s="156">
        <f t="shared" si="142"/>
        <v>2367.7300000000005</v>
      </c>
      <c r="J604" s="156">
        <f t="shared" si="142"/>
        <v>2344.3000000000002</v>
      </c>
      <c r="K604" s="156">
        <f t="shared" si="142"/>
        <v>4166.51</v>
      </c>
      <c r="L604" s="156">
        <f t="shared" si="142"/>
        <v>4362.6000000000004</v>
      </c>
      <c r="M604" s="648">
        <f>SUM(E604+G604+I604+K604)</f>
        <v>11497</v>
      </c>
      <c r="N604" s="156">
        <f>SUM(F604+H604+J604+L604)</f>
        <v>11261.5</v>
      </c>
    </row>
    <row r="605" spans="1:14" ht="33" customHeight="1">
      <c r="A605" s="711"/>
      <c r="B605" s="47" t="s">
        <v>137</v>
      </c>
      <c r="C605" s="115"/>
      <c r="D605" s="114"/>
      <c r="E605" s="114"/>
      <c r="F605" s="114"/>
      <c r="G605" s="114"/>
      <c r="H605" s="114"/>
      <c r="I605" s="114"/>
      <c r="J605" s="114"/>
      <c r="K605" s="114"/>
      <c r="L605" s="114"/>
      <c r="M605" s="649"/>
      <c r="N605" s="32"/>
    </row>
    <row r="606" spans="1:14" ht="34.5" customHeight="1">
      <c r="A606" s="712"/>
      <c r="B606" s="47" t="s">
        <v>138</v>
      </c>
      <c r="C606" s="156">
        <f t="shared" ref="C606:L606" si="143">SUM(C602+C570+C566+C562+C590+C586+C578+C598+C594+C582+C574)</f>
        <v>11496.6</v>
      </c>
      <c r="D606" s="156">
        <f t="shared" si="143"/>
        <v>11497</v>
      </c>
      <c r="E606" s="156">
        <f t="shared" si="143"/>
        <v>2692.9300000000003</v>
      </c>
      <c r="F606" s="156">
        <f t="shared" si="143"/>
        <v>2415.4</v>
      </c>
      <c r="G606" s="156">
        <f t="shared" si="143"/>
        <v>2269.8300000000004</v>
      </c>
      <c r="H606" s="156">
        <f t="shared" si="143"/>
        <v>2139.2000000000003</v>
      </c>
      <c r="I606" s="156">
        <f t="shared" si="143"/>
        <v>2367.7300000000005</v>
      </c>
      <c r="J606" s="156">
        <f t="shared" si="143"/>
        <v>2344.3000000000002</v>
      </c>
      <c r="K606" s="156">
        <f t="shared" si="143"/>
        <v>4166.51</v>
      </c>
      <c r="L606" s="156">
        <f t="shared" si="143"/>
        <v>4362.6000000000004</v>
      </c>
      <c r="M606" s="648">
        <f>SUM(E606+G606+I606+K606)</f>
        <v>11497</v>
      </c>
      <c r="N606" s="156">
        <f>SUM(F606+H606+J606+L606)</f>
        <v>11261.5</v>
      </c>
    </row>
    <row r="607" spans="1:14" s="1" customFormat="1" ht="32.25" customHeight="1" thickBot="1">
      <c r="A607" s="730"/>
      <c r="B607" s="111" t="s">
        <v>139</v>
      </c>
      <c r="C607" s="26"/>
      <c r="D607" s="26"/>
      <c r="E607" s="26"/>
      <c r="F607" s="26"/>
      <c r="G607" s="26"/>
      <c r="H607" s="26"/>
      <c r="I607" s="26"/>
      <c r="J607" s="26"/>
      <c r="K607" s="26"/>
      <c r="L607" s="26"/>
      <c r="M607" s="181"/>
      <c r="N607" s="194"/>
    </row>
    <row r="608" spans="1:14" s="1" customFormat="1" ht="37.5" customHeight="1">
      <c r="A608" s="64" t="s">
        <v>2</v>
      </c>
      <c r="B608" s="67"/>
      <c r="C608" s="116">
        <f t="shared" ref="C608:K608" si="144">SUM(C604+C556+C532)</f>
        <v>60422.200000000004</v>
      </c>
      <c r="D608" s="116">
        <f t="shared" si="144"/>
        <v>60422.2</v>
      </c>
      <c r="E608" s="116">
        <f t="shared" si="144"/>
        <v>13110.53</v>
      </c>
      <c r="F608" s="116">
        <f t="shared" si="144"/>
        <v>12831.099999999999</v>
      </c>
      <c r="G608" s="116">
        <f t="shared" si="144"/>
        <v>14054.930000000002</v>
      </c>
      <c r="H608" s="116">
        <f t="shared" si="144"/>
        <v>13864.499999999998</v>
      </c>
      <c r="I608" s="116">
        <f t="shared" si="144"/>
        <v>15274.83</v>
      </c>
      <c r="J608" s="116">
        <f t="shared" si="144"/>
        <v>15139.1</v>
      </c>
      <c r="K608" s="116">
        <f t="shared" si="144"/>
        <v>17981.91</v>
      </c>
      <c r="L608" s="116">
        <f>SUM(L604+L556+L532)</f>
        <v>17589.8</v>
      </c>
      <c r="M608" s="116">
        <f>SUM(M604+M556+M532)</f>
        <v>60422.2</v>
      </c>
      <c r="N608" s="54">
        <f>SUM(N604+N556+N532)</f>
        <v>59429.799999999996</v>
      </c>
    </row>
    <row r="609" spans="1:15" s="1" customFormat="1" ht="37.5" customHeight="1">
      <c r="A609" s="55"/>
      <c r="B609" s="67" t="s">
        <v>137</v>
      </c>
      <c r="C609" s="59"/>
      <c r="D609" s="59"/>
      <c r="E609" s="59"/>
      <c r="F609" s="59"/>
      <c r="G609" s="59"/>
      <c r="H609" s="59"/>
      <c r="I609" s="59"/>
      <c r="J609" s="59"/>
      <c r="K609" s="59"/>
      <c r="L609" s="59"/>
      <c r="M609" s="59"/>
      <c r="N609" s="94"/>
    </row>
    <row r="610" spans="1:15" s="1" customFormat="1" ht="37.5" customHeight="1">
      <c r="A610" s="81"/>
      <c r="B610" s="67" t="s">
        <v>138</v>
      </c>
      <c r="C610" s="54">
        <f t="shared" ref="C610:L610" si="145">SUM(C606+C558+C534)</f>
        <v>60409.80000000001</v>
      </c>
      <c r="D610" s="54">
        <f t="shared" si="145"/>
        <v>60409.8</v>
      </c>
      <c r="E610" s="54">
        <f t="shared" si="145"/>
        <v>13110.53</v>
      </c>
      <c r="F610" s="54">
        <f t="shared" si="145"/>
        <v>12831.099999999999</v>
      </c>
      <c r="G610" s="54">
        <f t="shared" si="145"/>
        <v>14042.53</v>
      </c>
      <c r="H610" s="54">
        <f t="shared" si="145"/>
        <v>13855.499999999998</v>
      </c>
      <c r="I610" s="54">
        <f t="shared" si="145"/>
        <v>15274.83</v>
      </c>
      <c r="J610" s="54">
        <f t="shared" si="145"/>
        <v>15135.699999999999</v>
      </c>
      <c r="K610" s="54">
        <f t="shared" si="145"/>
        <v>17981.91</v>
      </c>
      <c r="L610" s="54">
        <f t="shared" si="145"/>
        <v>17589.800000000003</v>
      </c>
      <c r="M610" s="54">
        <f>SUM(E610+G610+I610+K610)</f>
        <v>60409.8</v>
      </c>
      <c r="N610" s="54">
        <f>SUM(F610+H610+J610+L610)</f>
        <v>59412.1</v>
      </c>
    </row>
    <row r="611" spans="1:15" s="1" customFormat="1" ht="37.5" customHeight="1">
      <c r="A611" s="55"/>
      <c r="B611" s="79" t="s">
        <v>143</v>
      </c>
      <c r="C611" s="59">
        <f t="shared" ref="C611:M611" si="146">SUM(C535)</f>
        <v>12.4</v>
      </c>
      <c r="D611" s="59">
        <f t="shared" si="146"/>
        <v>12.4</v>
      </c>
      <c r="E611" s="59">
        <f t="shared" si="146"/>
        <v>0</v>
      </c>
      <c r="F611" s="59">
        <f t="shared" si="146"/>
        <v>0</v>
      </c>
      <c r="G611" s="59">
        <f t="shared" si="146"/>
        <v>12.4</v>
      </c>
      <c r="H611" s="59">
        <f t="shared" si="146"/>
        <v>9</v>
      </c>
      <c r="I611" s="59">
        <f t="shared" si="146"/>
        <v>0</v>
      </c>
      <c r="J611" s="59">
        <f t="shared" si="146"/>
        <v>3.4</v>
      </c>
      <c r="K611" s="59">
        <f t="shared" si="146"/>
        <v>0</v>
      </c>
      <c r="L611" s="59">
        <f>SUM(L607+L559+L535)</f>
        <v>0</v>
      </c>
      <c r="M611" s="59">
        <f t="shared" si="146"/>
        <v>12.4</v>
      </c>
      <c r="N611" s="59">
        <f t="shared" ref="N611" si="147">SUM(N535)</f>
        <v>12.4</v>
      </c>
    </row>
    <row r="612" spans="1:15" ht="18.75">
      <c r="A612" s="766" t="s">
        <v>51</v>
      </c>
      <c r="B612" s="767"/>
      <c r="C612" s="767"/>
      <c r="D612" s="767"/>
      <c r="E612" s="767"/>
      <c r="F612" s="767"/>
      <c r="G612" s="767"/>
      <c r="H612" s="767"/>
      <c r="I612" s="767"/>
      <c r="J612" s="767"/>
      <c r="K612" s="767"/>
      <c r="L612" s="767"/>
      <c r="M612" s="768"/>
    </row>
    <row r="613" spans="1:15" s="293" customFormat="1" ht="57" customHeight="1">
      <c r="A613" s="631"/>
      <c r="B613" s="556" t="s">
        <v>206</v>
      </c>
      <c r="C613" s="596">
        <v>375</v>
      </c>
      <c r="D613" s="596">
        <v>373.1</v>
      </c>
      <c r="E613" s="596"/>
      <c r="F613" s="596"/>
      <c r="G613" s="596"/>
      <c r="H613" s="596"/>
      <c r="I613" s="596">
        <v>373.1</v>
      </c>
      <c r="J613" s="596"/>
      <c r="K613" s="596"/>
      <c r="L613" s="596">
        <v>373.1</v>
      </c>
      <c r="M613" s="597">
        <f>SUM(E613+G613+I613+K613)</f>
        <v>373.1</v>
      </c>
      <c r="N613" s="615">
        <f>SUM(F613+H613+J613+L613)</f>
        <v>373.1</v>
      </c>
      <c r="O613" s="299"/>
    </row>
    <row r="614" spans="1:15" s="293" customFormat="1" ht="18.75">
      <c r="A614" s="631"/>
      <c r="B614" s="598" t="s">
        <v>137</v>
      </c>
      <c r="C614" s="599"/>
      <c r="D614" s="599"/>
      <c r="E614" s="600"/>
      <c r="F614" s="600"/>
      <c r="G614" s="600"/>
      <c r="H614" s="600"/>
      <c r="I614" s="600"/>
      <c r="J614" s="600"/>
      <c r="K614" s="599"/>
      <c r="L614" s="599"/>
      <c r="M614" s="601"/>
      <c r="N614" s="616"/>
      <c r="O614" s="299"/>
    </row>
    <row r="615" spans="1:15" s="293" customFormat="1" ht="15.75">
      <c r="A615" s="631"/>
      <c r="B615" s="598" t="s">
        <v>138</v>
      </c>
      <c r="C615" s="596">
        <v>375</v>
      </c>
      <c r="D615" s="596">
        <v>373.1</v>
      </c>
      <c r="E615" s="596"/>
      <c r="F615" s="596"/>
      <c r="G615" s="596"/>
      <c r="H615" s="596"/>
      <c r="I615" s="596">
        <v>373.1</v>
      </c>
      <c r="J615" s="602"/>
      <c r="K615" s="602"/>
      <c r="L615" s="596">
        <v>373.1</v>
      </c>
      <c r="M615" s="597">
        <f>SUM(E615+G615+I615+K615)</f>
        <v>373.1</v>
      </c>
      <c r="N615" s="615">
        <f>SUM(F615+H615+J615+L615)</f>
        <v>373.1</v>
      </c>
      <c r="O615" s="299"/>
    </row>
    <row r="616" spans="1:15" s="293" customFormat="1" ht="32.25" thickBot="1">
      <c r="A616" s="631"/>
      <c r="B616" s="603" t="s">
        <v>139</v>
      </c>
      <c r="C616" s="599"/>
      <c r="D616" s="599"/>
      <c r="E616" s="600"/>
      <c r="F616" s="600"/>
      <c r="G616" s="600"/>
      <c r="H616" s="600"/>
      <c r="I616" s="600"/>
      <c r="J616" s="600"/>
      <c r="K616" s="599"/>
      <c r="L616" s="599"/>
      <c r="M616" s="601"/>
      <c r="N616" s="135"/>
      <c r="O616" s="299"/>
    </row>
    <row r="617" spans="1:15" s="293" customFormat="1" ht="115.5" customHeight="1">
      <c r="A617" s="631"/>
      <c r="B617" s="556" t="s">
        <v>121</v>
      </c>
      <c r="C617" s="596">
        <v>151</v>
      </c>
      <c r="D617" s="596">
        <v>150.19999999999999</v>
      </c>
      <c r="E617" s="596"/>
      <c r="F617" s="596"/>
      <c r="G617" s="596"/>
      <c r="H617" s="596"/>
      <c r="I617" s="596">
        <v>150.19999999999999</v>
      </c>
      <c r="J617" s="602"/>
      <c r="K617" s="602"/>
      <c r="L617" s="596">
        <v>150.19999999999999</v>
      </c>
      <c r="M617" s="597">
        <f>SUM(E617+G617+I617+K617)</f>
        <v>150.19999999999999</v>
      </c>
      <c r="N617" s="615">
        <f>SUM(F617+H617+J617+L617)</f>
        <v>150.19999999999999</v>
      </c>
      <c r="O617" s="299"/>
    </row>
    <row r="618" spans="1:15" s="293" customFormat="1" ht="18.75">
      <c r="A618" s="631"/>
      <c r="B618" s="598" t="s">
        <v>137</v>
      </c>
      <c r="C618" s="599"/>
      <c r="D618" s="599"/>
      <c r="E618" s="600"/>
      <c r="F618" s="600"/>
      <c r="G618" s="600"/>
      <c r="H618" s="600"/>
      <c r="I618" s="600"/>
      <c r="J618" s="600"/>
      <c r="K618" s="599"/>
      <c r="L618" s="600"/>
      <c r="M618" s="601"/>
      <c r="N618" s="616"/>
      <c r="O618" s="299"/>
    </row>
    <row r="619" spans="1:15" s="293" customFormat="1" ht="15.75">
      <c r="A619" s="631"/>
      <c r="B619" s="598" t="s">
        <v>138</v>
      </c>
      <c r="C619" s="596">
        <v>151</v>
      </c>
      <c r="D619" s="596">
        <v>150.19999999999999</v>
      </c>
      <c r="E619" s="596"/>
      <c r="F619" s="596"/>
      <c r="G619" s="596"/>
      <c r="H619" s="596"/>
      <c r="I619" s="596">
        <v>150.19999999999999</v>
      </c>
      <c r="J619" s="600"/>
      <c r="K619" s="599"/>
      <c r="L619" s="596">
        <v>150.19999999999999</v>
      </c>
      <c r="M619" s="597">
        <f>SUM(E619+G619+I619+K619)</f>
        <v>150.19999999999999</v>
      </c>
      <c r="N619" s="615">
        <f>SUM(F619+H619+J619+L619)</f>
        <v>150.19999999999999</v>
      </c>
      <c r="O619" s="299"/>
    </row>
    <row r="620" spans="1:15" s="293" customFormat="1" ht="32.25" thickBot="1">
      <c r="A620" s="631"/>
      <c r="B620" s="603" t="s">
        <v>139</v>
      </c>
      <c r="C620" s="599"/>
      <c r="D620" s="599"/>
      <c r="E620" s="600"/>
      <c r="F620" s="600"/>
      <c r="G620" s="600"/>
      <c r="H620" s="600"/>
      <c r="I620" s="600"/>
      <c r="J620" s="600"/>
      <c r="K620" s="599"/>
      <c r="L620" s="600"/>
      <c r="M620" s="601"/>
      <c r="N620" s="135"/>
      <c r="O620" s="299"/>
    </row>
    <row r="621" spans="1:15" s="293" customFormat="1" ht="103.5" customHeight="1">
      <c r="A621" s="631"/>
      <c r="B621" s="556" t="s">
        <v>105</v>
      </c>
      <c r="C621" s="596">
        <v>50</v>
      </c>
      <c r="D621" s="596">
        <v>50</v>
      </c>
      <c r="E621" s="596"/>
      <c r="F621" s="596"/>
      <c r="G621" s="596"/>
      <c r="H621" s="596"/>
      <c r="I621" s="596">
        <v>50</v>
      </c>
      <c r="J621" s="602"/>
      <c r="K621" s="602"/>
      <c r="L621" s="596">
        <v>50</v>
      </c>
      <c r="M621" s="597">
        <f>SUM(E621+G621+I621+K621)</f>
        <v>50</v>
      </c>
      <c r="N621" s="615">
        <f>SUM(F621+H621+J621+L621)</f>
        <v>50</v>
      </c>
      <c r="O621" s="299"/>
    </row>
    <row r="622" spans="1:15" s="293" customFormat="1" ht="15.75">
      <c r="A622" s="631"/>
      <c r="B622" s="598" t="s">
        <v>137</v>
      </c>
      <c r="C622" s="599"/>
      <c r="D622" s="599"/>
      <c r="E622" s="600"/>
      <c r="F622" s="600"/>
      <c r="G622" s="600"/>
      <c r="H622" s="600"/>
      <c r="I622" s="600"/>
      <c r="J622" s="600"/>
      <c r="K622" s="599"/>
      <c r="L622" s="599"/>
      <c r="M622" s="604"/>
      <c r="N622" s="616"/>
      <c r="O622" s="299"/>
    </row>
    <row r="623" spans="1:15" s="293" customFormat="1" ht="25.5" customHeight="1">
      <c r="A623" s="631"/>
      <c r="B623" s="598" t="s">
        <v>138</v>
      </c>
      <c r="C623" s="596">
        <v>50</v>
      </c>
      <c r="D623" s="596">
        <v>50</v>
      </c>
      <c r="E623" s="596"/>
      <c r="F623" s="596"/>
      <c r="G623" s="596"/>
      <c r="H623" s="596"/>
      <c r="I623" s="596">
        <v>50</v>
      </c>
      <c r="J623" s="600"/>
      <c r="K623" s="599"/>
      <c r="L623" s="596">
        <v>50</v>
      </c>
      <c r="M623" s="597">
        <f>SUM(E623+G623+I623+K623)</f>
        <v>50</v>
      </c>
      <c r="N623" s="615">
        <f>SUM(F623+H623+J623+L623)</f>
        <v>50</v>
      </c>
      <c r="O623" s="299"/>
    </row>
    <row r="624" spans="1:15" s="293" customFormat="1" ht="36.75" customHeight="1" thickBot="1">
      <c r="A624" s="631"/>
      <c r="B624" s="603" t="s">
        <v>139</v>
      </c>
      <c r="C624" s="599"/>
      <c r="D624" s="599"/>
      <c r="E624" s="600"/>
      <c r="F624" s="600"/>
      <c r="G624" s="600"/>
      <c r="H624" s="600"/>
      <c r="I624" s="600"/>
      <c r="J624" s="600"/>
      <c r="K624" s="599"/>
      <c r="L624" s="599"/>
      <c r="M624" s="604"/>
      <c r="N624" s="135"/>
      <c r="O624" s="299"/>
    </row>
    <row r="625" spans="1:15" ht="37.5">
      <c r="A625" s="55" t="s">
        <v>16</v>
      </c>
      <c r="B625" s="117"/>
      <c r="C625" s="131">
        <f t="shared" ref="C625:N627" si="148">SUM(C613+C617+C621)</f>
        <v>576</v>
      </c>
      <c r="D625" s="131">
        <f t="shared" si="148"/>
        <v>573.29999999999995</v>
      </c>
      <c r="E625" s="131">
        <f t="shared" si="148"/>
        <v>0</v>
      </c>
      <c r="F625" s="131">
        <f t="shared" si="148"/>
        <v>0</v>
      </c>
      <c r="G625" s="131">
        <f t="shared" si="148"/>
        <v>0</v>
      </c>
      <c r="H625" s="131">
        <f t="shared" si="148"/>
        <v>0</v>
      </c>
      <c r="I625" s="131">
        <f t="shared" si="148"/>
        <v>573.29999999999995</v>
      </c>
      <c r="J625" s="131">
        <f t="shared" si="148"/>
        <v>0</v>
      </c>
      <c r="K625" s="131">
        <f t="shared" si="148"/>
        <v>0</v>
      </c>
      <c r="L625" s="617">
        <f t="shared" si="148"/>
        <v>573.29999999999995</v>
      </c>
      <c r="M625" s="131">
        <f t="shared" si="148"/>
        <v>573.29999999999995</v>
      </c>
      <c r="N625" s="131">
        <f t="shared" si="148"/>
        <v>573.29999999999995</v>
      </c>
    </row>
    <row r="626" spans="1:15" ht="15.75">
      <c r="A626" s="722"/>
      <c r="B626" s="67" t="s">
        <v>137</v>
      </c>
      <c r="C626" s="133"/>
      <c r="D626" s="132"/>
      <c r="E626" s="132"/>
      <c r="F626" s="132"/>
      <c r="G626" s="132"/>
      <c r="H626" s="132"/>
      <c r="I626" s="132"/>
      <c r="J626" s="132"/>
      <c r="K626" s="132"/>
      <c r="L626" s="132"/>
      <c r="M626" s="132"/>
      <c r="N626" s="100"/>
    </row>
    <row r="627" spans="1:15" ht="15.75">
      <c r="A627" s="723"/>
      <c r="B627" s="67" t="s">
        <v>138</v>
      </c>
      <c r="C627" s="131">
        <f t="shared" ref="C627:N627" si="149">SUM(C623+C619+C615)</f>
        <v>576</v>
      </c>
      <c r="D627" s="131">
        <f t="shared" si="149"/>
        <v>573.29999999999995</v>
      </c>
      <c r="E627" s="131">
        <f t="shared" si="149"/>
        <v>0</v>
      </c>
      <c r="F627" s="131">
        <f t="shared" si="149"/>
        <v>0</v>
      </c>
      <c r="G627" s="131">
        <f t="shared" si="149"/>
        <v>0</v>
      </c>
      <c r="H627" s="131">
        <f t="shared" si="149"/>
        <v>0</v>
      </c>
      <c r="I627" s="131">
        <f t="shared" si="149"/>
        <v>573.29999999999995</v>
      </c>
      <c r="J627" s="131">
        <f t="shared" si="149"/>
        <v>0</v>
      </c>
      <c r="K627" s="131">
        <f t="shared" si="149"/>
        <v>0</v>
      </c>
      <c r="L627" s="617">
        <f t="shared" si="148"/>
        <v>573.29999999999995</v>
      </c>
      <c r="M627" s="131">
        <f t="shared" si="149"/>
        <v>573.29999999999995</v>
      </c>
      <c r="N627" s="131">
        <f t="shared" si="149"/>
        <v>573.29999999999995</v>
      </c>
    </row>
    <row r="628" spans="1:15" ht="31.5">
      <c r="A628" s="723"/>
      <c r="B628" s="118" t="s">
        <v>139</v>
      </c>
      <c r="C628" s="59">
        <v>0</v>
      </c>
      <c r="D628" s="59">
        <v>0</v>
      </c>
      <c r="E628" s="59">
        <v>0</v>
      </c>
      <c r="F628" s="59">
        <v>0</v>
      </c>
      <c r="G628" s="59">
        <v>0</v>
      </c>
      <c r="H628" s="59">
        <v>0</v>
      </c>
      <c r="I628" s="59">
        <v>0</v>
      </c>
      <c r="J628" s="59">
        <v>0</v>
      </c>
      <c r="K628" s="59">
        <v>0</v>
      </c>
      <c r="L628" s="59">
        <v>0</v>
      </c>
      <c r="M628" s="59">
        <v>0</v>
      </c>
      <c r="N628" s="131">
        <f>SUM(N624+N620+N616)</f>
        <v>0</v>
      </c>
    </row>
    <row r="629" spans="1:15" ht="18.75">
      <c r="A629" s="735" t="s">
        <v>224</v>
      </c>
      <c r="B629" s="736"/>
      <c r="C629" s="736"/>
      <c r="D629" s="736"/>
      <c r="E629" s="736"/>
      <c r="F629" s="736"/>
      <c r="G629" s="736"/>
      <c r="H629" s="736"/>
      <c r="I629" s="736"/>
      <c r="J629" s="736"/>
      <c r="K629" s="736"/>
      <c r="L629" s="736"/>
      <c r="M629" s="736"/>
      <c r="N629" s="737"/>
    </row>
    <row r="630" spans="1:15" s="293" customFormat="1" ht="60">
      <c r="A630" s="738"/>
      <c r="B630" s="605" t="s">
        <v>251</v>
      </c>
      <c r="C630" s="606">
        <v>2693.5</v>
      </c>
      <c r="D630" s="606">
        <v>2620.6</v>
      </c>
      <c r="E630" s="606">
        <v>443.1</v>
      </c>
      <c r="F630" s="606"/>
      <c r="G630" s="606"/>
      <c r="H630" s="606"/>
      <c r="I630" s="606">
        <v>529.79999999999995</v>
      </c>
      <c r="J630" s="606"/>
      <c r="K630" s="606">
        <v>1647.7</v>
      </c>
      <c r="L630" s="606">
        <v>2620.6</v>
      </c>
      <c r="M630" s="607">
        <f>SUM(E630+G630+I630+K630)</f>
        <v>2620.6</v>
      </c>
      <c r="N630" s="608">
        <f>SUM(F630+H630+J630+L630)</f>
        <v>2620.6</v>
      </c>
      <c r="O630" s="299"/>
    </row>
    <row r="631" spans="1:15" s="293" customFormat="1" ht="18.75">
      <c r="A631" s="677"/>
      <c r="B631" s="598" t="s">
        <v>137</v>
      </c>
      <c r="C631" s="609"/>
      <c r="D631" s="609"/>
      <c r="E631" s="609"/>
      <c r="F631" s="609"/>
      <c r="G631" s="609"/>
      <c r="H631" s="609"/>
      <c r="I631" s="609"/>
      <c r="J631" s="609"/>
      <c r="K631" s="609"/>
      <c r="L631" s="609"/>
      <c r="M631" s="609"/>
      <c r="N631" s="610"/>
      <c r="O631" s="299"/>
    </row>
    <row r="632" spans="1:15" s="293" customFormat="1" ht="15.75">
      <c r="A632" s="677"/>
      <c r="B632" s="598" t="s">
        <v>138</v>
      </c>
      <c r="C632" s="606">
        <v>2693.5</v>
      </c>
      <c r="D632" s="606">
        <v>2620.6</v>
      </c>
      <c r="E632" s="606">
        <v>443.1</v>
      </c>
      <c r="F632" s="606"/>
      <c r="G632" s="606"/>
      <c r="H632" s="606"/>
      <c r="I632" s="606">
        <v>529.79999999999995</v>
      </c>
      <c r="J632" s="606"/>
      <c r="K632" s="606">
        <v>1647.7</v>
      </c>
      <c r="L632" s="606">
        <v>2620.6</v>
      </c>
      <c r="M632" s="607">
        <f>SUM(E632+G632+I632+K632)</f>
        <v>2620.6</v>
      </c>
      <c r="N632" s="608">
        <f>SUM(F632+H632+J632+L632)</f>
        <v>2620.6</v>
      </c>
      <c r="O632" s="299"/>
    </row>
    <row r="633" spans="1:15" s="293" customFormat="1" ht="32.25" thickBot="1">
      <c r="A633" s="677"/>
      <c r="B633" s="603" t="s">
        <v>139</v>
      </c>
      <c r="C633" s="609"/>
      <c r="D633" s="609"/>
      <c r="E633" s="609"/>
      <c r="F633" s="609"/>
      <c r="G633" s="609"/>
      <c r="H633" s="609"/>
      <c r="I633" s="609"/>
      <c r="J633" s="609"/>
      <c r="K633" s="609"/>
      <c r="L633" s="609"/>
      <c r="M633" s="609"/>
      <c r="N633" s="610"/>
      <c r="O633" s="299"/>
    </row>
    <row r="634" spans="1:15" s="293" customFormat="1" ht="51" customHeight="1">
      <c r="A634" s="677"/>
      <c r="B634" s="611" t="s">
        <v>249</v>
      </c>
      <c r="C634" s="607">
        <v>498.7</v>
      </c>
      <c r="D634" s="607">
        <v>498.7</v>
      </c>
      <c r="E634" s="607">
        <v>498.7</v>
      </c>
      <c r="F634" s="607">
        <v>498.7</v>
      </c>
      <c r="G634" s="607"/>
      <c r="H634" s="607"/>
      <c r="I634" s="607"/>
      <c r="J634" s="607"/>
      <c r="K634" s="607"/>
      <c r="L634" s="607"/>
      <c r="M634" s="607">
        <f>SUM(E634+G634+I634+K634)</f>
        <v>498.7</v>
      </c>
      <c r="N634" s="608">
        <f>SUM(F634+H634+J634+L634)</f>
        <v>498.7</v>
      </c>
      <c r="O634" s="299"/>
    </row>
    <row r="635" spans="1:15" s="293" customFormat="1" ht="15.75">
      <c r="A635" s="677"/>
      <c r="B635" s="598" t="s">
        <v>137</v>
      </c>
      <c r="C635" s="607"/>
      <c r="D635" s="607"/>
      <c r="E635" s="607"/>
      <c r="F635" s="607"/>
      <c r="G635" s="607"/>
      <c r="H635" s="607"/>
      <c r="I635" s="607"/>
      <c r="J635" s="607"/>
      <c r="K635" s="607"/>
      <c r="L635" s="607"/>
      <c r="M635" s="607"/>
      <c r="N635" s="612"/>
      <c r="O635" s="299"/>
    </row>
    <row r="636" spans="1:15" s="293" customFormat="1" ht="15.75">
      <c r="A636" s="677"/>
      <c r="B636" s="598" t="s">
        <v>138</v>
      </c>
      <c r="C636" s="607">
        <v>498.7</v>
      </c>
      <c r="D636" s="607">
        <v>498.7</v>
      </c>
      <c r="E636" s="607">
        <v>498.7</v>
      </c>
      <c r="F636" s="607">
        <v>498.7</v>
      </c>
      <c r="G636" s="607"/>
      <c r="H636" s="607"/>
      <c r="I636" s="607"/>
      <c r="J636" s="607"/>
      <c r="K636" s="607"/>
      <c r="L636" s="607"/>
      <c r="M636" s="607">
        <f>SUM(E636+G636+I636+K636)</f>
        <v>498.7</v>
      </c>
      <c r="N636" s="608">
        <f>SUM(F636+H636+J636+L636)</f>
        <v>498.7</v>
      </c>
      <c r="O636" s="299"/>
    </row>
    <row r="637" spans="1:15" s="293" customFormat="1" ht="32.25" thickBot="1">
      <c r="A637" s="677"/>
      <c r="B637" s="603" t="s">
        <v>139</v>
      </c>
      <c r="C637" s="607"/>
      <c r="D637" s="607"/>
      <c r="E637" s="607"/>
      <c r="F637" s="607"/>
      <c r="G637" s="607"/>
      <c r="H637" s="607"/>
      <c r="I637" s="607"/>
      <c r="J637" s="607"/>
      <c r="K637" s="607"/>
      <c r="L637" s="607"/>
      <c r="M637" s="607"/>
      <c r="N637" s="612"/>
      <c r="O637" s="299"/>
    </row>
    <row r="638" spans="1:15" s="293" customFormat="1" ht="66" customHeight="1">
      <c r="A638" s="677"/>
      <c r="B638" s="613" t="s">
        <v>250</v>
      </c>
      <c r="C638" s="607">
        <v>2371.3000000000002</v>
      </c>
      <c r="D638" s="607">
        <v>2038.2</v>
      </c>
      <c r="E638" s="607">
        <v>200</v>
      </c>
      <c r="F638" s="607"/>
      <c r="G638" s="607"/>
      <c r="H638" s="607">
        <v>163.46</v>
      </c>
      <c r="I638" s="607">
        <v>1838.2</v>
      </c>
      <c r="J638" s="607">
        <v>814.72</v>
      </c>
      <c r="K638" s="607"/>
      <c r="L638" s="607">
        <v>798.52</v>
      </c>
      <c r="M638" s="607">
        <f>SUM(E638+G638+I638+K638)</f>
        <v>2038.2</v>
      </c>
      <c r="N638" s="608">
        <f>SUM(F638+H638+J638+L638)</f>
        <v>1776.7</v>
      </c>
      <c r="O638" s="299"/>
    </row>
    <row r="639" spans="1:15" s="293" customFormat="1" ht="15.75">
      <c r="A639" s="677"/>
      <c r="B639" s="598" t="s">
        <v>137</v>
      </c>
      <c r="C639" s="607"/>
      <c r="D639" s="607"/>
      <c r="E639" s="607"/>
      <c r="F639" s="607"/>
      <c r="G639" s="607"/>
      <c r="H639" s="607"/>
      <c r="I639" s="607"/>
      <c r="J639" s="607"/>
      <c r="K639" s="607"/>
      <c r="L639" s="607"/>
      <c r="M639" s="607"/>
      <c r="N639" s="612"/>
      <c r="O639" s="299"/>
    </row>
    <row r="640" spans="1:15" s="293" customFormat="1" ht="15.75">
      <c r="A640" s="677"/>
      <c r="B640" s="598" t="s">
        <v>138</v>
      </c>
      <c r="C640" s="607">
        <v>2371.3000000000002</v>
      </c>
      <c r="D640" s="607">
        <v>2038.2</v>
      </c>
      <c r="E640" s="607">
        <v>200</v>
      </c>
      <c r="F640" s="607"/>
      <c r="G640" s="607"/>
      <c r="H640" s="607">
        <v>163.46</v>
      </c>
      <c r="I640" s="607">
        <v>1838.2</v>
      </c>
      <c r="J640" s="607">
        <v>814.72</v>
      </c>
      <c r="K640" s="607"/>
      <c r="L640" s="607">
        <v>798.52</v>
      </c>
      <c r="M640" s="607">
        <f>SUM(E640+G640+I640+K640)</f>
        <v>2038.2</v>
      </c>
      <c r="N640" s="608">
        <f>SUM(F640+H640+J640+L640)</f>
        <v>1776.7</v>
      </c>
      <c r="O640" s="299"/>
    </row>
    <row r="641" spans="1:15" s="293" customFormat="1" ht="32.25" thickBot="1">
      <c r="A641" s="729"/>
      <c r="B641" s="603" t="s">
        <v>139</v>
      </c>
      <c r="C641" s="614"/>
      <c r="D641" s="614"/>
      <c r="E641" s="614"/>
      <c r="F641" s="614"/>
      <c r="G641" s="614"/>
      <c r="H641" s="614"/>
      <c r="I641" s="614"/>
      <c r="J641" s="614"/>
      <c r="K641" s="614"/>
      <c r="L641" s="614"/>
      <c r="M641" s="614"/>
      <c r="N641" s="135"/>
      <c r="O641" s="299"/>
    </row>
    <row r="642" spans="1:15" ht="37.5">
      <c r="A642" s="55" t="s">
        <v>16</v>
      </c>
      <c r="B642" s="117"/>
      <c r="C642" s="59">
        <f t="shared" ref="C642:N642" si="150">SUM(C634+C638+C630)</f>
        <v>5563.5</v>
      </c>
      <c r="D642" s="59">
        <f t="shared" si="150"/>
        <v>5157.5</v>
      </c>
      <c r="E642" s="59">
        <f t="shared" si="150"/>
        <v>1141.8000000000002</v>
      </c>
      <c r="F642" s="59">
        <f t="shared" si="150"/>
        <v>498.7</v>
      </c>
      <c r="G642" s="59">
        <f t="shared" si="150"/>
        <v>0</v>
      </c>
      <c r="H642" s="59">
        <f t="shared" si="150"/>
        <v>163.46</v>
      </c>
      <c r="I642" s="59">
        <f t="shared" si="150"/>
        <v>2368</v>
      </c>
      <c r="J642" s="59">
        <f t="shared" si="150"/>
        <v>814.72</v>
      </c>
      <c r="K642" s="59">
        <f t="shared" si="150"/>
        <v>1647.7</v>
      </c>
      <c r="L642" s="59">
        <f t="shared" si="150"/>
        <v>3419.12</v>
      </c>
      <c r="M642" s="59">
        <f t="shared" si="150"/>
        <v>5157.5</v>
      </c>
      <c r="N642" s="223">
        <f t="shared" si="150"/>
        <v>4896</v>
      </c>
    </row>
    <row r="643" spans="1:15" ht="15.75">
      <c r="A643" s="722"/>
      <c r="B643" s="67" t="s">
        <v>137</v>
      </c>
      <c r="C643" s="59"/>
      <c r="D643" s="59"/>
      <c r="E643" s="59"/>
      <c r="F643" s="59"/>
      <c r="G643" s="59"/>
      <c r="H643" s="59"/>
      <c r="I643" s="59"/>
      <c r="J643" s="59"/>
      <c r="K643" s="59"/>
      <c r="L643" s="59"/>
      <c r="M643" s="59"/>
      <c r="N643" s="224"/>
    </row>
    <row r="644" spans="1:15" ht="15.75">
      <c r="A644" s="723"/>
      <c r="B644" s="67" t="s">
        <v>138</v>
      </c>
      <c r="C644" s="59">
        <f t="shared" ref="C644:N644" si="151">SUM(C636+C640+C632)</f>
        <v>5563.5</v>
      </c>
      <c r="D644" s="59">
        <f t="shared" si="151"/>
        <v>5157.5</v>
      </c>
      <c r="E644" s="59">
        <f t="shared" si="151"/>
        <v>1141.8000000000002</v>
      </c>
      <c r="F644" s="59">
        <f t="shared" si="151"/>
        <v>498.7</v>
      </c>
      <c r="G644" s="59">
        <f t="shared" si="151"/>
        <v>0</v>
      </c>
      <c r="H644" s="59">
        <f t="shared" si="151"/>
        <v>163.46</v>
      </c>
      <c r="I644" s="59">
        <f t="shared" si="151"/>
        <v>2368</v>
      </c>
      <c r="J644" s="59">
        <f t="shared" si="151"/>
        <v>814.72</v>
      </c>
      <c r="K644" s="59">
        <f t="shared" si="151"/>
        <v>1647.7</v>
      </c>
      <c r="L644" s="59">
        <f t="shared" si="151"/>
        <v>3419.12</v>
      </c>
      <c r="M644" s="59">
        <f t="shared" si="151"/>
        <v>5157.5</v>
      </c>
      <c r="N644" s="225">
        <f t="shared" si="151"/>
        <v>4896</v>
      </c>
    </row>
    <row r="645" spans="1:15" ht="31.5">
      <c r="A645" s="723"/>
      <c r="B645" s="118" t="s">
        <v>139</v>
      </c>
      <c r="C645" s="59">
        <f t="shared" ref="C645:N645" si="152">SUM(C637+C641)</f>
        <v>0</v>
      </c>
      <c r="D645" s="59">
        <f t="shared" si="152"/>
        <v>0</v>
      </c>
      <c r="E645" s="59">
        <f t="shared" si="152"/>
        <v>0</v>
      </c>
      <c r="F645" s="59">
        <f t="shared" si="152"/>
        <v>0</v>
      </c>
      <c r="G645" s="59">
        <f t="shared" si="152"/>
        <v>0</v>
      </c>
      <c r="H645" s="59">
        <f t="shared" si="152"/>
        <v>0</v>
      </c>
      <c r="I645" s="59">
        <f t="shared" si="152"/>
        <v>0</v>
      </c>
      <c r="J645" s="59">
        <f t="shared" si="152"/>
        <v>0</v>
      </c>
      <c r="K645" s="59">
        <f t="shared" si="152"/>
        <v>0</v>
      </c>
      <c r="L645" s="59">
        <f t="shared" si="152"/>
        <v>0</v>
      </c>
      <c r="M645" s="59">
        <f t="shared" si="152"/>
        <v>0</v>
      </c>
      <c r="N645" s="59">
        <f t="shared" si="152"/>
        <v>0</v>
      </c>
    </row>
    <row r="646" spans="1:15" ht="43.5" customHeight="1">
      <c r="A646" s="148" t="s">
        <v>118</v>
      </c>
      <c r="B646" s="273"/>
      <c r="C646" s="270">
        <f t="shared" ref="C646:L646" si="153">SUM(C625+C608+C515+C481+C442+C261+C237+C198+C135+C89+C61+C25+C17+C642)</f>
        <v>564657.34</v>
      </c>
      <c r="D646" s="271">
        <f t="shared" si="153"/>
        <v>560894.99399999995</v>
      </c>
      <c r="E646" s="270">
        <f t="shared" si="153"/>
        <v>103134.23500000002</v>
      </c>
      <c r="F646" s="271">
        <f t="shared" si="153"/>
        <v>78540.706000000006</v>
      </c>
      <c r="G646" s="270">
        <f t="shared" si="153"/>
        <v>169227.484</v>
      </c>
      <c r="H646" s="271">
        <f t="shared" si="153"/>
        <v>157450.84799999997</v>
      </c>
      <c r="I646" s="271">
        <f t="shared" si="153"/>
        <v>135366.84999999998</v>
      </c>
      <c r="J646" s="271">
        <f t="shared" si="153"/>
        <v>133952.76999999999</v>
      </c>
      <c r="K646" s="271">
        <f t="shared" si="153"/>
        <v>143970.70000000001</v>
      </c>
      <c r="L646" s="271">
        <f t="shared" si="153"/>
        <v>141431.76</v>
      </c>
      <c r="M646" s="271">
        <f>SUM(M642+M625+M608+M515+M481+M442+M261+M237+M198+M135+M89+M61+M25+M17)</f>
        <v>560900.86899999983</v>
      </c>
      <c r="N646" s="271">
        <f>SUM(N642+N625+N608+N515+N481+N442+N261+N237+N198+N135+N89+N61+N25+N17)</f>
        <v>520582.98399999994</v>
      </c>
    </row>
    <row r="647" spans="1:15" ht="18.75">
      <c r="A647" s="41"/>
      <c r="B647" s="119" t="s">
        <v>137</v>
      </c>
      <c r="C647" s="276"/>
      <c r="D647" s="277"/>
      <c r="E647" s="277"/>
      <c r="F647" s="277"/>
      <c r="G647" s="277"/>
      <c r="H647" s="277"/>
      <c r="I647" s="277"/>
      <c r="J647" s="277"/>
      <c r="K647" s="277"/>
      <c r="L647" s="277"/>
      <c r="M647" s="274"/>
      <c r="N647" s="275"/>
    </row>
    <row r="648" spans="1:15" ht="18.75">
      <c r="A648" s="41"/>
      <c r="B648" s="119" t="s">
        <v>138</v>
      </c>
      <c r="C648" s="270">
        <f t="shared" ref="C648:L648" si="154">SUM(C644+C627+C610+C517+C483+C444+C263+C239+C200+C137+C91+C63+C27+C19)</f>
        <v>496448.74000000011</v>
      </c>
      <c r="D648" s="271">
        <f t="shared" si="154"/>
        <v>492668.39400000009</v>
      </c>
      <c r="E648" s="271">
        <f t="shared" si="154"/>
        <v>95461.735000000001</v>
      </c>
      <c r="F648" s="271">
        <f t="shared" si="154"/>
        <v>71738.305999999997</v>
      </c>
      <c r="G648" s="271">
        <f t="shared" si="154"/>
        <v>158119.984</v>
      </c>
      <c r="H648" s="271">
        <f t="shared" si="154"/>
        <v>146259.14799999999</v>
      </c>
      <c r="I648" s="271">
        <f t="shared" si="154"/>
        <v>102186.15000000001</v>
      </c>
      <c r="J648" s="271">
        <f t="shared" si="154"/>
        <v>100896.06999999999</v>
      </c>
      <c r="K648" s="271">
        <f t="shared" si="154"/>
        <v>134533.5</v>
      </c>
      <c r="L648" s="270">
        <f t="shared" si="154"/>
        <v>130696.46</v>
      </c>
      <c r="M648" s="271">
        <f>SUM(E648+G648+I648+K648)</f>
        <v>490301.36900000001</v>
      </c>
      <c r="N648" s="271">
        <f>SUM(F648+H648+J648+L648)</f>
        <v>449589.984</v>
      </c>
    </row>
    <row r="649" spans="1:15" ht="31.5">
      <c r="A649" s="46"/>
      <c r="B649" s="120" t="s">
        <v>139</v>
      </c>
      <c r="C649" s="272">
        <f t="shared" ref="C649:L649" si="155">SUM(C628+C611+C518+C240+C138+C64+C645)</f>
        <v>68208.599999999991</v>
      </c>
      <c r="D649" s="272">
        <f t="shared" si="155"/>
        <v>68208.399999999994</v>
      </c>
      <c r="E649" s="272">
        <f t="shared" si="155"/>
        <v>11095.099999999999</v>
      </c>
      <c r="F649" s="272">
        <f t="shared" si="155"/>
        <v>10225</v>
      </c>
      <c r="G649" s="272">
        <f t="shared" si="155"/>
        <v>11107.5</v>
      </c>
      <c r="H649" s="272">
        <f t="shared" si="155"/>
        <v>11191.7</v>
      </c>
      <c r="I649" s="272">
        <f t="shared" si="155"/>
        <v>33180.699999999997</v>
      </c>
      <c r="J649" s="272">
        <f t="shared" si="155"/>
        <v>32725</v>
      </c>
      <c r="K649" s="272">
        <f t="shared" si="155"/>
        <v>12825.1</v>
      </c>
      <c r="L649" s="272">
        <f t="shared" si="155"/>
        <v>13640.199999999999</v>
      </c>
      <c r="M649" s="272">
        <f>SUM(E649+G649+I649+K649)</f>
        <v>68208.399999999994</v>
      </c>
      <c r="N649" s="272">
        <f>SUM(F649+H649+J649+L649)</f>
        <v>67781.899999999994</v>
      </c>
    </row>
    <row r="650" spans="1:15">
      <c r="A650" s="40"/>
      <c r="B650" s="4"/>
      <c r="C650" s="4"/>
      <c r="D650" s="4"/>
      <c r="E650" s="4"/>
      <c r="F650" s="4"/>
      <c r="G650" s="4"/>
      <c r="H650" s="4"/>
      <c r="I650" s="4"/>
      <c r="J650" s="4"/>
      <c r="K650" s="4"/>
      <c r="L650" s="4"/>
      <c r="M650" s="189"/>
    </row>
  </sheetData>
  <mergeCells count="108">
    <mergeCell ref="A101:A102"/>
    <mergeCell ref="N370:N372"/>
    <mergeCell ref="O370:O372"/>
    <mergeCell ref="A612:M612"/>
    <mergeCell ref="A626:A628"/>
    <mergeCell ref="A384:A419"/>
    <mergeCell ref="A421:A423"/>
    <mergeCell ref="A424:A431"/>
    <mergeCell ref="A447:A449"/>
    <mergeCell ref="A454:A456"/>
    <mergeCell ref="A366:A379"/>
    <mergeCell ref="I370:I372"/>
    <mergeCell ref="J370:J372"/>
    <mergeCell ref="K370:K372"/>
    <mergeCell ref="L370:L372"/>
    <mergeCell ref="M370:M372"/>
    <mergeCell ref="C370:C372"/>
    <mergeCell ref="D370:D372"/>
    <mergeCell ref="E370:E372"/>
    <mergeCell ref="F370:F372"/>
    <mergeCell ref="G370:G372"/>
    <mergeCell ref="H370:H372"/>
    <mergeCell ref="A446:N446"/>
    <mergeCell ref="A266:A361"/>
    <mergeCell ref="O11:O12"/>
    <mergeCell ref="M11:M12"/>
    <mergeCell ref="N11:N12"/>
    <mergeCell ref="A22:N22"/>
    <mergeCell ref="N79:N84"/>
    <mergeCell ref="A93:N93"/>
    <mergeCell ref="A65:N65"/>
    <mergeCell ref="A139:N139"/>
    <mergeCell ref="A265:N265"/>
    <mergeCell ref="A29:N29"/>
    <mergeCell ref="A242:A245"/>
    <mergeCell ref="A250:A255"/>
    <mergeCell ref="A258:A260"/>
    <mergeCell ref="M79:M84"/>
    <mergeCell ref="A86:A88"/>
    <mergeCell ref="A94:A96"/>
    <mergeCell ref="A104:A106"/>
    <mergeCell ref="A107:A129"/>
    <mergeCell ref="G79:G84"/>
    <mergeCell ref="H79:H84"/>
    <mergeCell ref="I79:I84"/>
    <mergeCell ref="J79:J84"/>
    <mergeCell ref="K79:K84"/>
    <mergeCell ref="L79:L84"/>
    <mergeCell ref="A643:A645"/>
    <mergeCell ref="A519:M519"/>
    <mergeCell ref="A520:A531"/>
    <mergeCell ref="A536:A555"/>
    <mergeCell ref="A557:A559"/>
    <mergeCell ref="A560:A603"/>
    <mergeCell ref="A605:A607"/>
    <mergeCell ref="A461:A476"/>
    <mergeCell ref="A478:A480"/>
    <mergeCell ref="A482:A484"/>
    <mergeCell ref="A486:A501"/>
    <mergeCell ref="A507:A510"/>
    <mergeCell ref="A629:N629"/>
    <mergeCell ref="A485:N485"/>
    <mergeCell ref="A630:A641"/>
    <mergeCell ref="A199:A201"/>
    <mergeCell ref="A208:A217"/>
    <mergeCell ref="A228:A229"/>
    <mergeCell ref="A232:A234"/>
    <mergeCell ref="A241:N241"/>
    <mergeCell ref="A202:O202"/>
    <mergeCell ref="A140:A144"/>
    <mergeCell ref="A149:A151"/>
    <mergeCell ref="A153:A155"/>
    <mergeCell ref="A156:A190"/>
    <mergeCell ref="A192:A194"/>
    <mergeCell ref="A1:M3"/>
    <mergeCell ref="A4:A6"/>
    <mergeCell ref="B4:B6"/>
    <mergeCell ref="C4:C6"/>
    <mergeCell ref="D4:D6"/>
    <mergeCell ref="E5:F5"/>
    <mergeCell ref="G5:H5"/>
    <mergeCell ref="I5:J5"/>
    <mergeCell ref="E4:N4"/>
    <mergeCell ref="M5:N5"/>
    <mergeCell ref="K5:L5"/>
    <mergeCell ref="A7:N7"/>
    <mergeCell ref="A66:A73"/>
    <mergeCell ref="A79:A84"/>
    <mergeCell ref="C79:C84"/>
    <mergeCell ref="D79:D84"/>
    <mergeCell ref="E79:E84"/>
    <mergeCell ref="F79:F84"/>
    <mergeCell ref="A23:A24"/>
    <mergeCell ref="A26:A28"/>
    <mergeCell ref="A30:A36"/>
    <mergeCell ref="A41:A51"/>
    <mergeCell ref="I11:I12"/>
    <mergeCell ref="J11:J12"/>
    <mergeCell ref="K11:K12"/>
    <mergeCell ref="L11:L12"/>
    <mergeCell ref="A8:A16"/>
    <mergeCell ref="B11:B12"/>
    <mergeCell ref="C11:C12"/>
    <mergeCell ref="D11:D12"/>
    <mergeCell ref="E11:E12"/>
    <mergeCell ref="F11:F12"/>
    <mergeCell ref="G11:G12"/>
    <mergeCell ref="H11:H12"/>
  </mergeCells>
  <pageMargins left="0.23622047244094491" right="0.19685039370078741" top="0.39370078740157483" bottom="0.19685039370078741" header="0.23622047244094491" footer="0.19685039370078741"/>
  <pageSetup paperSize="9" scale="53" orientation="landscape" r:id="rId1"/>
  <headerFooter alignWithMargins="0"/>
  <rowBreaks count="2" manualBreakCount="2">
    <brk id="110" max="12"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vt:lpstr>
      <vt:lpstr>мониторинг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2019-02-07T09:30:58Z</dcterms:modified>
</cp:coreProperties>
</file>